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0200" windowHeight="8055" activeTab="0"/>
  </bookViews>
  <sheets>
    <sheet name="Rozpočet 2016" sheetId="1" r:id="rId1"/>
  </sheets>
  <definedNames>
    <definedName name="_xlnm.Print_Area" localSheetId="0">'Rozpočet 2016'!$A$1:$G$175</definedName>
  </definedNames>
  <calcPr fullCalcOnLoad="1"/>
</workbook>
</file>

<file path=xl/comments1.xml><?xml version="1.0" encoding="utf-8"?>
<comments xmlns="http://schemas.openxmlformats.org/spreadsheetml/2006/main">
  <authors>
    <author>rosta</author>
    <author>Rosťa</author>
    <author>Rostislav Svoboda</author>
  </authors>
  <commentList>
    <comment ref="D26" authorId="0">
      <text>
        <r>
          <rPr>
            <b/>
            <sz val="8"/>
            <rFont val="Tahoma"/>
            <family val="2"/>
          </rPr>
          <t>rosta:</t>
        </r>
        <r>
          <rPr>
            <sz val="8"/>
            <rFont val="Tahoma"/>
            <family val="2"/>
          </rPr>
          <t xml:space="preserve">
150000 THT
7914 Stormaware
10000 AVE-Kontakt. Banner
35000 MČR v blesku</t>
        </r>
      </text>
    </comment>
    <comment ref="G104" authorId="1">
      <text>
        <r>
          <rPr>
            <b/>
            <sz val="9"/>
            <rFont val="Tahoma"/>
            <family val="2"/>
          </rPr>
          <t>Rosťa:</t>
        </r>
        <r>
          <rPr>
            <sz val="9"/>
            <rFont val="Tahoma"/>
            <family val="2"/>
          </rPr>
          <t xml:space="preserve">
4x9 FIDE rating
3x14 LOK
6x7 rapid a blesk LOK
</t>
        </r>
      </text>
    </comment>
    <comment ref="F14" authorId="2">
      <text>
        <r>
          <rPr>
            <b/>
            <sz val="9"/>
            <rFont val="Tahoma"/>
            <family val="2"/>
          </rPr>
          <t>Rostislav Svoboda:</t>
        </r>
        <r>
          <rPr>
            <sz val="9"/>
            <rFont val="Tahoma"/>
            <family val="2"/>
          </rPr>
          <t xml:space="preserve">
FIDE rating 422251,
FIDE rapid 16620
FIDE blesk 5650
</t>
        </r>
      </text>
    </comment>
    <comment ref="F20" authorId="1">
      <text>
        <r>
          <rPr>
            <b/>
            <sz val="9"/>
            <rFont val="Tahoma"/>
            <family val="2"/>
          </rPr>
          <t>Rosťa:</t>
        </r>
        <r>
          <rPr>
            <sz val="9"/>
            <rFont val="Tahoma"/>
            <family val="2"/>
          </rPr>
          <t xml:space="preserve">
Z toho změna názvu oddílu 1300 Kč.
</t>
        </r>
      </text>
    </comment>
    <comment ref="F26" authorId="1">
      <text>
        <r>
          <rPr>
            <b/>
            <sz val="9"/>
            <rFont val="Tahoma"/>
            <family val="2"/>
          </rPr>
          <t>Rosťa: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<sst xmlns="http://schemas.openxmlformats.org/spreadsheetml/2006/main" count="322" uniqueCount="316">
  <si>
    <t>Příjmy</t>
  </si>
  <si>
    <t>Kapitola</t>
  </si>
  <si>
    <t>Podkapitola</t>
  </si>
  <si>
    <t>Skutečnost</t>
  </si>
  <si>
    <t>1. Vlastní zdroje</t>
  </si>
  <si>
    <t>P1.1</t>
  </si>
  <si>
    <t>Členské příspěvky</t>
  </si>
  <si>
    <t>P1.2</t>
  </si>
  <si>
    <t xml:space="preserve">Krajské příspěvky </t>
  </si>
  <si>
    <t>2.Cizí zdroje</t>
  </si>
  <si>
    <t>P2.1</t>
  </si>
  <si>
    <t>MŠMT Program 1 - dotace dospělé reprezentace</t>
  </si>
  <si>
    <t>P2.2</t>
  </si>
  <si>
    <t>MŠMT Program 2 - dotace mládež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</si>
  <si>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</si>
  <si>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</si>
  <si>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</si>
  <si>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</si>
  <si>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</si>
  <si>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</si>
  <si>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</si>
  <si>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</si>
  <si>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</si>
  <si>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</si>
  <si>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</si>
  <si>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P3.7</t>
  </si>
  <si>
    <t>Podíl na individuální přípravě mládeže</t>
  </si>
  <si>
    <t>P3.8</t>
  </si>
  <si>
    <t>P3.9</t>
  </si>
  <si>
    <t>Cizinci</t>
  </si>
  <si>
    <t>P3.10</t>
  </si>
  <si>
    <t>Pokuty</t>
  </si>
  <si>
    <t>P3.11</t>
  </si>
  <si>
    <t>Školení rozhodčích</t>
  </si>
  <si>
    <t>P3.13</t>
  </si>
  <si>
    <t>Školení trenérů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</si>
  <si>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</si>
  <si>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</si>
  <si>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</si>
  <si>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</si>
  <si>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</si>
  <si>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</si>
  <si>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</si>
  <si>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</si>
  <si>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</si>
  <si>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5.Sponzorské dary</t>
  </si>
  <si>
    <t>P5.1</t>
  </si>
  <si>
    <t>Sponzorské dary</t>
  </si>
  <si>
    <t xml:space="preserve">Celkem </t>
  </si>
  <si>
    <t>Výdaje</t>
  </si>
  <si>
    <t>1.Soutěže zahraniční - dospělí</t>
  </si>
  <si>
    <t>V1.1</t>
  </si>
  <si>
    <t>V1.2</t>
  </si>
  <si>
    <t>V1.3</t>
  </si>
  <si>
    <t>V1.4</t>
  </si>
  <si>
    <t>V1.5</t>
  </si>
  <si>
    <t>V1.6</t>
  </si>
  <si>
    <t>V1.7</t>
  </si>
  <si>
    <t>V1.8</t>
  </si>
  <si>
    <t>V1.9</t>
  </si>
  <si>
    <t>2.Soutěže domácí - dospělí</t>
  </si>
  <si>
    <t>V2.1</t>
  </si>
  <si>
    <t>MČR mužů a žen</t>
  </si>
  <si>
    <t>V2.3</t>
  </si>
  <si>
    <t>MČR dorostenců a juniorů</t>
  </si>
  <si>
    <t>V2.4</t>
  </si>
  <si>
    <t>Polofinále H20, H18, D20, D18 + MČR dor. a juniorek</t>
  </si>
  <si>
    <t>V2.5</t>
  </si>
  <si>
    <t>MČR v rapid šachu muži</t>
  </si>
  <si>
    <t>V2.6</t>
  </si>
  <si>
    <t>MČR v rapid šachu žen</t>
  </si>
  <si>
    <t>V2.7</t>
  </si>
  <si>
    <t>MČR v bleskovém šachu</t>
  </si>
  <si>
    <t>V2.8</t>
  </si>
  <si>
    <t>MČR seniorů</t>
  </si>
  <si>
    <t>V2.9</t>
  </si>
  <si>
    <t>Grand prix v rapid šachu</t>
  </si>
  <si>
    <t>V2.10</t>
  </si>
  <si>
    <t>Extraliga družstev žen</t>
  </si>
  <si>
    <t>V2.12</t>
  </si>
  <si>
    <t>MČR v rapid šachu D16-20, H16-20, družstva</t>
  </si>
  <si>
    <t>V2.13</t>
  </si>
  <si>
    <t>V2.15</t>
  </si>
  <si>
    <t>Akademický šach</t>
  </si>
  <si>
    <t>V2.16</t>
  </si>
  <si>
    <t>Poháry pro ligy</t>
  </si>
  <si>
    <t>3.Soutěže zahraniční - mládež</t>
  </si>
  <si>
    <t>V3.2</t>
  </si>
  <si>
    <t>V3.5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</si>
  <si>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</si>
  <si>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</si>
  <si>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</si>
  <si>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</si>
  <si>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</si>
  <si>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</si>
  <si>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</si>
  <si>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</si>
  <si>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</si>
  <si>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</si>
  <si>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</si>
  <si>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</si>
  <si>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</si>
  <si>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</si>
  <si>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</si>
  <si>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</si>
  <si>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</si>
  <si>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V4.10</t>
  </si>
  <si>
    <t>Přebor družstev žáků středních škol</t>
  </si>
  <si>
    <t>V4.11</t>
  </si>
  <si>
    <t>Přebor družstev žáků zákl. škol 6.-9. třída</t>
  </si>
  <si>
    <t>V4.12</t>
  </si>
  <si>
    <t>Přebor družstev žáků zákl. škol 1.-5. třída</t>
  </si>
  <si>
    <t>V4.13</t>
  </si>
  <si>
    <t>Národní ligy družstev mládeže - poháry</t>
  </si>
  <si>
    <t>5.Sportovní příprava</t>
  </si>
  <si>
    <t>V5.1</t>
  </si>
  <si>
    <t>Soustředění muži</t>
  </si>
  <si>
    <t>V5.2</t>
  </si>
  <si>
    <t>Soustředění ženy</t>
  </si>
  <si>
    <t>V5.3</t>
  </si>
  <si>
    <t>Soustředění skupina TOP do 18 let</t>
  </si>
  <si>
    <t>V5.4</t>
  </si>
  <si>
    <t>Soustředění skupina TOP nad 18 let</t>
  </si>
  <si>
    <t>6.Individuální příprava</t>
  </si>
  <si>
    <t>V6.1</t>
  </si>
  <si>
    <t>Individuální příprava do 18 let</t>
  </si>
  <si>
    <t>V6.2</t>
  </si>
  <si>
    <t>Individuální příprava nad 18 let</t>
  </si>
  <si>
    <t>V6.3</t>
  </si>
  <si>
    <t>V6.6</t>
  </si>
  <si>
    <t>Internetové semináře pro mládež</t>
  </si>
  <si>
    <t>7.Školení</t>
  </si>
  <si>
    <t>V7.1</t>
  </si>
  <si>
    <t xml:space="preserve">Školení a semináře rozhodčích </t>
  </si>
  <si>
    <t>V7.2</t>
  </si>
  <si>
    <t>Školení a semináře trenérů</t>
  </si>
  <si>
    <t>8.Poplatky FIDE</t>
  </si>
  <si>
    <t>V8.1</t>
  </si>
  <si>
    <t>Členský poplatek FIDE - 1950 euro</t>
  </si>
  <si>
    <t>V8.2</t>
  </si>
  <si>
    <t>Poplatky za rating turnajů</t>
  </si>
  <si>
    <t>V8.4</t>
  </si>
  <si>
    <t>Poplatky za tituly</t>
  </si>
  <si>
    <t>V9.1</t>
  </si>
  <si>
    <t>Zpracovatel listiny LOK</t>
  </si>
  <si>
    <t>V9.2</t>
  </si>
  <si>
    <t>V9.3</t>
  </si>
  <si>
    <t>Evidence členské základny - SW</t>
  </si>
  <si>
    <t>10.Dotace a příspěvky na sportovní činnost</t>
  </si>
  <si>
    <t>V10.1</t>
  </si>
  <si>
    <t>V10.2</t>
  </si>
  <si>
    <t>Korespondenční šach</t>
  </si>
  <si>
    <t>V10.3</t>
  </si>
  <si>
    <t>Kompoziční šach</t>
  </si>
  <si>
    <t>V10.5</t>
  </si>
  <si>
    <t>KŠS krajské členské příspěvky</t>
  </si>
  <si>
    <t>V10.7</t>
  </si>
  <si>
    <t>V10.9</t>
  </si>
  <si>
    <t>11.Metodické materiály - výroba</t>
  </si>
  <si>
    <t>V11.1</t>
  </si>
  <si>
    <t>Metodické materiály TMK</t>
  </si>
  <si>
    <t>12.Propagace</t>
  </si>
  <si>
    <t>V12.1</t>
  </si>
  <si>
    <t>Pořad v šachu</t>
  </si>
  <si>
    <t>V12.2</t>
  </si>
  <si>
    <t>Pronájem webu</t>
  </si>
  <si>
    <t>V12.3</t>
  </si>
  <si>
    <t>Webmastr</t>
  </si>
  <si>
    <t>V12.7</t>
  </si>
  <si>
    <t>Projekt PR výdaje</t>
  </si>
  <si>
    <t>V12.9</t>
  </si>
  <si>
    <t>Rekonstrukce webu ŠSČR</t>
  </si>
  <si>
    <t>13.Antidoping</t>
  </si>
  <si>
    <t>14.Mzdové náklady zaměstnanců</t>
  </si>
  <si>
    <t>V14.1</t>
  </si>
  <si>
    <t>Mzdy hrubé</t>
  </si>
  <si>
    <t>V14.2</t>
  </si>
  <si>
    <t>Sociální pojištění, 25% mzdy</t>
  </si>
  <si>
    <t>V14.3</t>
  </si>
  <si>
    <t>Zdravotní pojištění 9%</t>
  </si>
  <si>
    <t>V14.4</t>
  </si>
  <si>
    <t>Úrazové pojištění 0,42%</t>
  </si>
  <si>
    <t>V14.5</t>
  </si>
  <si>
    <t>Penzijní připojištění</t>
  </si>
  <si>
    <t>V14.6</t>
  </si>
  <si>
    <t>Sociální náklady - stravenky</t>
  </si>
  <si>
    <t>V15.1</t>
  </si>
  <si>
    <t xml:space="preserve">Pracovní činnost členů VV </t>
  </si>
  <si>
    <t>V15.2</t>
  </si>
  <si>
    <t>Odměny vedoucí soutěží dospělých</t>
  </si>
  <si>
    <t>V15.3</t>
  </si>
  <si>
    <t>V15.4</t>
  </si>
  <si>
    <t>Odměny vedoucí soutěží mládeže</t>
  </si>
  <si>
    <t>V15.5</t>
  </si>
  <si>
    <t>Odměny trenérů reprezentace</t>
  </si>
  <si>
    <t>V15.6</t>
  </si>
  <si>
    <t>Právní poradenství</t>
  </si>
  <si>
    <t>V15.8</t>
  </si>
  <si>
    <t>Smlouvy s reprezenty</t>
  </si>
  <si>
    <t>V15.9</t>
  </si>
  <si>
    <t>Odměna delegát FIDE</t>
  </si>
  <si>
    <t>V15.10</t>
  </si>
  <si>
    <t xml:space="preserve">Odměna administrativní práce komisí 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</si>
  <si>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</si>
  <si>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</si>
  <si>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</si>
  <si>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</si>
  <si>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</si>
  <si>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</si>
  <si>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</si>
  <si>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</si>
  <si>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</si>
  <si>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</si>
  <si>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TMK</t>
  </si>
  <si>
    <t>V16.6</t>
  </si>
  <si>
    <t>KM</t>
  </si>
  <si>
    <t>V16.7</t>
  </si>
  <si>
    <t>KR a KK</t>
  </si>
  <si>
    <t>V16.10</t>
  </si>
  <si>
    <t>Revizní komise</t>
  </si>
  <si>
    <t>V16.11</t>
  </si>
  <si>
    <t>Delegát FIDE</t>
  </si>
  <si>
    <t>17.Sekretariát</t>
  </si>
  <si>
    <t>V17.1</t>
  </si>
  <si>
    <t>V17.2</t>
  </si>
  <si>
    <t>Účetnictví - licence SW</t>
  </si>
  <si>
    <t>V17.3</t>
  </si>
  <si>
    <t>Poštovné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</si>
  <si>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</si>
  <si>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</si>
  <si>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</si>
  <si>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</si>
  <si>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</si>
  <si>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</si>
  <si>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</si>
  <si>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</si>
  <si>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</si>
  <si>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</si>
  <si>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</si>
  <si>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</si>
  <si>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</si>
  <si>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</si>
  <si>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</si>
  <si>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Předplatné odborného tisku</t>
  </si>
  <si>
    <t>V17.13</t>
  </si>
  <si>
    <t>Ostatní</t>
  </si>
  <si>
    <t>V17.14</t>
  </si>
  <si>
    <t>Rezerva</t>
  </si>
  <si>
    <t>Hospodářský výsledek</t>
  </si>
  <si>
    <t>V12.8</t>
  </si>
  <si>
    <t>Projekt život mimo ŠSČR</t>
  </si>
  <si>
    <t>V12.4</t>
  </si>
  <si>
    <t>Další (výstavy, apod.)</t>
  </si>
  <si>
    <t>V1.11</t>
  </si>
  <si>
    <t>V12.11</t>
  </si>
  <si>
    <t>MŠMT Program 5</t>
  </si>
  <si>
    <t>Online přenos extraliga dorostu finále A</t>
  </si>
  <si>
    <t>Licence Swiss manager, další SW</t>
  </si>
  <si>
    <t>V16.9</t>
  </si>
  <si>
    <t>KMK</t>
  </si>
  <si>
    <t>15.Odměny funkcionářů a externích spolupracovníků</t>
  </si>
  <si>
    <t>9.Evidence, výpočet LOK</t>
  </si>
  <si>
    <t>V1.16</t>
  </si>
  <si>
    <t>V6.4</t>
  </si>
  <si>
    <t>Individuální příprava ženy</t>
  </si>
  <si>
    <t>V10.11</t>
  </si>
  <si>
    <t>Motivační smlouvy s talenty</t>
  </si>
  <si>
    <t>Poplatky (přestupy, změna názvu oddílu,...)</t>
  </si>
  <si>
    <t>tht extraliga ČR</t>
  </si>
  <si>
    <t>V12.12</t>
  </si>
  <si>
    <t>Krajská tréninková centra mládeže</t>
  </si>
  <si>
    <t>Nájem a služby ČUS</t>
  </si>
  <si>
    <t xml:space="preserve">Skutečnost </t>
  </si>
  <si>
    <t>Podpora šachových kroužků</t>
  </si>
  <si>
    <t>Projekt šachy do škol</t>
  </si>
  <si>
    <t>Fotoarchiv</t>
  </si>
  <si>
    <t>Trenér reprezentace mládeže</t>
  </si>
  <si>
    <t xml:space="preserve">Schváleno </t>
  </si>
  <si>
    <t>Individuální příprava muži</t>
  </si>
  <si>
    <t>P2.5</t>
  </si>
  <si>
    <t>V2.11</t>
  </si>
  <si>
    <t>V2.18</t>
  </si>
  <si>
    <t>MČR v rapid šachu družstev</t>
  </si>
  <si>
    <t>MČR v bleskovém šachu družstev</t>
  </si>
  <si>
    <t>Mitropa muži, ČR, Praha</t>
  </si>
  <si>
    <t>Mitropa ženy, ČR, Praha</t>
  </si>
  <si>
    <t>Olymoiáda, muži, Azerbajdžán, Baku</t>
  </si>
  <si>
    <t>Olymoiáda, ženy, Azerbajdžán, Baku</t>
  </si>
  <si>
    <t>ME jednotlivců muži (3+1), Kosovo, Gjakovo</t>
  </si>
  <si>
    <t>ME jednotlivců ženy, Rumunsko, Mamaia</t>
  </si>
  <si>
    <t>MS H20 (1), Indie, Bhuvaneswar</t>
  </si>
  <si>
    <t>MS D20 (1), Indie, Bhuvaneswar</t>
  </si>
  <si>
    <t>Pohár družstev, Srbsko, Novi Sad</t>
  </si>
  <si>
    <t>MS seniorů, ČR, Mariánské Lázně</t>
  </si>
  <si>
    <t>ME do 18 let, ČR, Praha</t>
  </si>
  <si>
    <t>V3.1.1</t>
  </si>
  <si>
    <t>V3.1.2.</t>
  </si>
  <si>
    <t>MS 14-18 let, Rusko, Khanty-Mansijsk</t>
  </si>
  <si>
    <t>MS 8-12, Gruzie, Batumi</t>
  </si>
  <si>
    <t>ME juniorských družstev, Slovinsko, Celje</t>
  </si>
  <si>
    <t>V3.6</t>
  </si>
  <si>
    <t>Olympidáda družstev do 16 let, Slovensko, Poprad</t>
  </si>
  <si>
    <t>Mezinárodní turnaje ČR</t>
  </si>
  <si>
    <t>V11.2</t>
  </si>
  <si>
    <t xml:space="preserve">Licence výukového programu </t>
  </si>
  <si>
    <t>V1.18</t>
  </si>
  <si>
    <t>Mitropa, pořadatelství</t>
  </si>
  <si>
    <t>Zasedání výboru ECU Praha</t>
  </si>
  <si>
    <t>V16.12</t>
  </si>
  <si>
    <r>
      <t xml:space="preserve">Konference </t>
    </r>
    <r>
      <rPr>
        <b/>
        <sz val="11"/>
        <color indexed="10"/>
        <rFont val="Calibri"/>
        <family val="2"/>
      </rPr>
      <t>+ VV</t>
    </r>
  </si>
  <si>
    <t>V1.10</t>
  </si>
  <si>
    <t>ME rapid+blesk, Estonsko, Tallin</t>
  </si>
  <si>
    <t>V10.8</t>
  </si>
  <si>
    <t>Organizace sportu v KŠS</t>
  </si>
  <si>
    <t>Rozpočet ŠSČR na rok 2016, návrh pro konferenci</t>
  </si>
  <si>
    <t>Návrh konference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</si>
</sst>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&quot; Kč&quot;;[Red]\-#,##0&quot; 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/>
    </xf>
    <xf numFmtId="0" fontId="0" fillId="9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18" borderId="10" xfId="0" applyFont="1" applyFill="1" applyBorder="1" applyAlignment="1">
      <alignment horizontal="left"/>
    </xf>
    <xf numFmtId="0" fontId="19" fillId="18" borderId="11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167" fontId="3" fillId="19" borderId="12" xfId="0" applyNumberFormat="1" applyFont="1" applyFill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67" fontId="0" fillId="0" borderId="12" xfId="0" applyNumberFormat="1" applyFill="1" applyBorder="1" applyAlignment="1">
      <alignment/>
    </xf>
    <xf numFmtId="167" fontId="3" fillId="4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7" fontId="3" fillId="0" borderId="16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/>
    </xf>
    <xf numFmtId="0" fontId="3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164" fontId="3" fillId="4" borderId="13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0" fontId="3" fillId="9" borderId="16" xfId="0" applyFont="1" applyFill="1" applyBorder="1" applyAlignment="1">
      <alignment/>
    </xf>
    <xf numFmtId="164" fontId="3" fillId="9" borderId="16" xfId="0" applyNumberFormat="1" applyFont="1" applyFill="1" applyBorder="1" applyAlignment="1">
      <alignment horizontal="right"/>
    </xf>
    <xf numFmtId="167" fontId="18" fillId="0" borderId="0" xfId="0" applyNumberFormat="1" applyFont="1" applyFill="1" applyAlignment="1">
      <alignment/>
    </xf>
    <xf numFmtId="167" fontId="18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7" fontId="0" fillId="20" borderId="18" xfId="0" applyNumberFormat="1" applyFont="1" applyFill="1" applyBorder="1" applyAlignment="1">
      <alignment/>
    </xf>
    <xf numFmtId="164" fontId="3" fillId="9" borderId="19" xfId="0" applyNumberFormat="1" applyFont="1" applyFill="1" applyBorder="1" applyAlignment="1">
      <alignment horizontal="right"/>
    </xf>
    <xf numFmtId="14" fontId="19" fillId="0" borderId="20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right"/>
    </xf>
    <xf numFmtId="167" fontId="0" fillId="20" borderId="22" xfId="0" applyNumberFormat="1" applyFont="1" applyFill="1" applyBorder="1" applyAlignment="1">
      <alignment/>
    </xf>
    <xf numFmtId="164" fontId="3" fillId="4" borderId="22" xfId="0" applyNumberFormat="1" applyFont="1" applyFill="1" applyBorder="1" applyAlignment="1">
      <alignment horizontal="right"/>
    </xf>
    <xf numFmtId="167" fontId="0" fillId="20" borderId="22" xfId="0" applyNumberFormat="1" applyFont="1" applyFill="1" applyBorder="1" applyAlignment="1">
      <alignment horizontal="right"/>
    </xf>
    <xf numFmtId="167" fontId="3" fillId="19" borderId="22" xfId="0" applyNumberFormat="1" applyFont="1" applyFill="1" applyBorder="1" applyAlignment="1">
      <alignment horizontal="right"/>
    </xf>
    <xf numFmtId="164" fontId="3" fillId="9" borderId="21" xfId="0" applyNumberFormat="1" applyFont="1" applyFill="1" applyBorder="1" applyAlignment="1">
      <alignment horizontal="right"/>
    </xf>
    <xf numFmtId="167" fontId="29" fillId="20" borderId="22" xfId="0" applyNumberFormat="1" applyFont="1" applyFill="1" applyBorder="1" applyAlignment="1">
      <alignment/>
    </xf>
    <xf numFmtId="167" fontId="30" fillId="20" borderId="22" xfId="0" applyNumberFormat="1" applyFont="1" applyFill="1" applyBorder="1" applyAlignment="1">
      <alignment/>
    </xf>
    <xf numFmtId="167" fontId="30" fillId="20" borderId="22" xfId="0" applyNumberFormat="1" applyFont="1" applyFill="1" applyBorder="1" applyAlignment="1">
      <alignment horizontal="right"/>
    </xf>
    <xf numFmtId="167" fontId="29" fillId="0" borderId="22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/>
    </xf>
    <xf numFmtId="14" fontId="32" fillId="0" borderId="20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>
      <alignment horizontal="center" vertical="center"/>
    </xf>
    <xf numFmtId="167" fontId="31" fillId="0" borderId="21" xfId="0" applyNumberFormat="1" applyFont="1" applyFill="1" applyBorder="1" applyAlignment="1">
      <alignment horizontal="center"/>
    </xf>
    <xf numFmtId="0" fontId="31" fillId="0" borderId="17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30" fillId="0" borderId="12" xfId="0" applyFont="1" applyBorder="1" applyAlignment="1">
      <alignment/>
    </xf>
    <xf numFmtId="167" fontId="30" fillId="0" borderId="12" xfId="0" applyNumberFormat="1" applyFont="1" applyFill="1" applyBorder="1" applyAlignment="1">
      <alignment/>
    </xf>
    <xf numFmtId="167" fontId="33" fillId="0" borderId="12" xfId="0" applyNumberFormat="1" applyFont="1" applyFill="1" applyBorder="1" applyAlignment="1">
      <alignment/>
    </xf>
    <xf numFmtId="167" fontId="30" fillId="0" borderId="12" xfId="0" applyNumberFormat="1" applyFont="1" applyFill="1" applyBorder="1" applyAlignment="1">
      <alignment horizontal="right"/>
    </xf>
    <xf numFmtId="0" fontId="31" fillId="11" borderId="17" xfId="0" applyFont="1" applyFill="1" applyBorder="1" applyAlignment="1">
      <alignment horizontal="left"/>
    </xf>
    <xf numFmtId="0" fontId="31" fillId="11" borderId="12" xfId="0" applyFont="1" applyFill="1" applyBorder="1" applyAlignment="1">
      <alignment/>
    </xf>
    <xf numFmtId="0" fontId="30" fillId="11" borderId="12" xfId="0" applyFont="1" applyFill="1" applyBorder="1" applyAlignment="1">
      <alignment/>
    </xf>
    <xf numFmtId="164" fontId="31" fillId="4" borderId="12" xfId="0" applyNumberFormat="1" applyFont="1" applyFill="1" applyBorder="1" applyAlignment="1">
      <alignment horizontal="right"/>
    </xf>
    <xf numFmtId="164" fontId="32" fillId="4" borderId="22" xfId="0" applyNumberFormat="1" applyFont="1" applyFill="1" applyBorder="1" applyAlignment="1">
      <alignment horizontal="right"/>
    </xf>
    <xf numFmtId="164" fontId="30" fillId="0" borderId="12" xfId="47" applyNumberFormat="1" applyFont="1" applyFill="1" applyBorder="1">
      <alignment/>
      <protection/>
    </xf>
    <xf numFmtId="164" fontId="33" fillId="0" borderId="12" xfId="47" applyNumberFormat="1" applyFont="1" applyFill="1" applyBorder="1">
      <alignment/>
      <protection/>
    </xf>
    <xf numFmtId="0" fontId="31" fillId="9" borderId="17" xfId="0" applyFont="1" applyFill="1" applyBorder="1" applyAlignment="1">
      <alignment horizontal="left"/>
    </xf>
    <xf numFmtId="0" fontId="31" fillId="9" borderId="12" xfId="0" applyFont="1" applyFill="1" applyBorder="1" applyAlignment="1">
      <alignment/>
    </xf>
    <xf numFmtId="0" fontId="30" fillId="9" borderId="12" xfId="0" applyFont="1" applyFill="1" applyBorder="1" applyAlignment="1">
      <alignment/>
    </xf>
    <xf numFmtId="164" fontId="31" fillId="4" borderId="22" xfId="0" applyNumberFormat="1" applyFont="1" applyFill="1" applyBorder="1" applyAlignment="1">
      <alignment horizontal="right"/>
    </xf>
    <xf numFmtId="0" fontId="30" fillId="0" borderId="17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167" fontId="33" fillId="0" borderId="12" xfId="0" applyNumberFormat="1" applyFont="1" applyFill="1" applyBorder="1" applyAlignment="1">
      <alignment horizontal="right"/>
    </xf>
    <xf numFmtId="0" fontId="31" fillId="21" borderId="17" xfId="0" applyFont="1" applyFill="1" applyBorder="1" applyAlignment="1">
      <alignment horizontal="left"/>
    </xf>
    <xf numFmtId="0" fontId="31" fillId="21" borderId="12" xfId="0" applyFont="1" applyFill="1" applyBorder="1" applyAlignment="1">
      <alignment/>
    </xf>
    <xf numFmtId="0" fontId="30" fillId="21" borderId="12" xfId="0" applyFont="1" applyFill="1" applyBorder="1" applyAlignment="1">
      <alignment/>
    </xf>
    <xf numFmtId="164" fontId="30" fillId="0" borderId="12" xfId="0" applyNumberFormat="1" applyFont="1" applyFill="1" applyBorder="1" applyAlignment="1">
      <alignment horizontal="right"/>
    </xf>
    <xf numFmtId="0" fontId="31" fillId="13" borderId="17" xfId="0" applyFont="1" applyFill="1" applyBorder="1" applyAlignment="1">
      <alignment horizontal="left"/>
    </xf>
    <xf numFmtId="0" fontId="31" fillId="13" borderId="12" xfId="0" applyFont="1" applyFill="1" applyBorder="1" applyAlignment="1">
      <alignment/>
    </xf>
    <xf numFmtId="0" fontId="30" fillId="13" borderId="12" xfId="0" applyFont="1" applyFill="1" applyBorder="1" applyAlignment="1">
      <alignment/>
    </xf>
    <xf numFmtId="164" fontId="31" fillId="0" borderId="12" xfId="0" applyNumberFormat="1" applyFont="1" applyFill="1" applyBorder="1" applyAlignment="1">
      <alignment horizontal="right"/>
    </xf>
    <xf numFmtId="164" fontId="31" fillId="20" borderId="22" xfId="0" applyNumberFormat="1" applyFont="1" applyFill="1" applyBorder="1" applyAlignment="1">
      <alignment horizontal="right"/>
    </xf>
    <xf numFmtId="0" fontId="31" fillId="8" borderId="17" xfId="0" applyFont="1" applyFill="1" applyBorder="1" applyAlignment="1">
      <alignment horizontal="left"/>
    </xf>
    <xf numFmtId="0" fontId="31" fillId="8" borderId="12" xfId="0" applyFont="1" applyFill="1" applyBorder="1" applyAlignment="1">
      <alignment/>
    </xf>
    <xf numFmtId="0" fontId="30" fillId="8" borderId="12" xfId="0" applyFont="1" applyFill="1" applyBorder="1" applyAlignment="1">
      <alignment/>
    </xf>
    <xf numFmtId="167" fontId="29" fillId="0" borderId="12" xfId="0" applyNumberFormat="1" applyFont="1" applyFill="1" applyBorder="1" applyAlignment="1">
      <alignment/>
    </xf>
    <xf numFmtId="0" fontId="31" fillId="3" borderId="17" xfId="0" applyFont="1" applyFill="1" applyBorder="1" applyAlignment="1">
      <alignment horizontal="left"/>
    </xf>
    <xf numFmtId="0" fontId="31" fillId="3" borderId="12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30" fillId="0" borderId="17" xfId="0" applyFont="1" applyFill="1" applyBorder="1" applyAlignment="1">
      <alignment horizontal="left"/>
    </xf>
    <xf numFmtId="0" fontId="31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164" fontId="30" fillId="20" borderId="12" xfId="0" applyNumberFormat="1" applyFont="1" applyFill="1" applyBorder="1" applyAlignment="1">
      <alignment horizontal="right"/>
    </xf>
    <xf numFmtId="167" fontId="30" fillId="20" borderId="12" xfId="0" applyNumberFormat="1" applyFont="1" applyFill="1" applyBorder="1" applyAlignment="1">
      <alignment horizontal="right"/>
    </xf>
    <xf numFmtId="0" fontId="31" fillId="18" borderId="23" xfId="0" applyFont="1" applyFill="1" applyBorder="1" applyAlignment="1">
      <alignment horizontal="left"/>
    </xf>
    <xf numFmtId="0" fontId="31" fillId="18" borderId="24" xfId="0" applyFont="1" applyFill="1" applyBorder="1" applyAlignment="1">
      <alignment/>
    </xf>
    <xf numFmtId="0" fontId="30" fillId="18" borderId="24" xfId="0" applyFont="1" applyFill="1" applyBorder="1" applyAlignment="1">
      <alignment/>
    </xf>
    <xf numFmtId="164" fontId="31" fillId="0" borderId="24" xfId="0" applyNumberFormat="1" applyFont="1" applyFill="1" applyBorder="1" applyAlignment="1">
      <alignment horizontal="right"/>
    </xf>
    <xf numFmtId="164" fontId="32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7" fontId="0" fillId="2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7" fontId="3" fillId="19" borderId="18" xfId="0" applyNumberFormat="1" applyFont="1" applyFill="1" applyBorder="1" applyAlignment="1">
      <alignment horizontal="right"/>
    </xf>
    <xf numFmtId="3" fontId="31" fillId="0" borderId="26" xfId="0" applyNumberFormat="1" applyFont="1" applyFill="1" applyBorder="1" applyAlignment="1">
      <alignment horizontal="center" vertical="center"/>
    </xf>
    <xf numFmtId="167" fontId="31" fillId="0" borderId="19" xfId="0" applyNumberFormat="1" applyFont="1" applyFill="1" applyBorder="1" applyAlignment="1">
      <alignment horizontal="center" vertical="center"/>
    </xf>
    <xf numFmtId="0" fontId="31" fillId="11" borderId="14" xfId="0" applyFont="1" applyFill="1" applyBorder="1" applyAlignment="1">
      <alignment horizontal="left"/>
    </xf>
    <xf numFmtId="0" fontId="31" fillId="11" borderId="13" xfId="0" applyFont="1" applyFill="1" applyBorder="1" applyAlignment="1">
      <alignment/>
    </xf>
    <xf numFmtId="0" fontId="30" fillId="11" borderId="13" xfId="0" applyFont="1" applyFill="1" applyBorder="1" applyAlignment="1">
      <alignment/>
    </xf>
    <xf numFmtId="164" fontId="31" fillId="4" borderId="13" xfId="0" applyNumberFormat="1" applyFont="1" applyFill="1" applyBorder="1" applyAlignment="1">
      <alignment horizontal="right"/>
    </xf>
    <xf numFmtId="164" fontId="32" fillId="4" borderId="20" xfId="0" applyNumberFormat="1" applyFont="1" applyFill="1" applyBorder="1" applyAlignment="1">
      <alignment horizontal="right"/>
    </xf>
    <xf numFmtId="164" fontId="31" fillId="4" borderId="26" xfId="0" applyNumberFormat="1" applyFont="1" applyFill="1" applyBorder="1" applyAlignment="1">
      <alignment horizontal="right"/>
    </xf>
    <xf numFmtId="167" fontId="30" fillId="0" borderId="18" xfId="0" applyNumberFormat="1" applyFont="1" applyFill="1" applyBorder="1" applyAlignment="1">
      <alignment/>
    </xf>
    <xf numFmtId="167" fontId="30" fillId="20" borderId="18" xfId="0" applyNumberFormat="1" applyFont="1" applyFill="1" applyBorder="1" applyAlignment="1">
      <alignment/>
    </xf>
    <xf numFmtId="167" fontId="30" fillId="20" borderId="18" xfId="0" applyNumberFormat="1" applyFont="1" applyFill="1" applyBorder="1" applyAlignment="1">
      <alignment horizontal="right"/>
    </xf>
    <xf numFmtId="164" fontId="31" fillId="4" borderId="18" xfId="0" applyNumberFormat="1" applyFont="1" applyFill="1" applyBorder="1" applyAlignment="1">
      <alignment horizontal="right"/>
    </xf>
    <xf numFmtId="164" fontId="30" fillId="0" borderId="18" xfId="47" applyNumberFormat="1" applyFont="1" applyFill="1" applyBorder="1">
      <alignment/>
      <protection/>
    </xf>
    <xf numFmtId="164" fontId="30" fillId="20" borderId="18" xfId="47" applyNumberFormat="1" applyFont="1" applyFill="1" applyBorder="1">
      <alignment/>
      <protection/>
    </xf>
    <xf numFmtId="167" fontId="30" fillId="0" borderId="18" xfId="0" applyNumberFormat="1" applyFont="1" applyFill="1" applyBorder="1" applyAlignment="1">
      <alignment horizontal="right"/>
    </xf>
    <xf numFmtId="164" fontId="30" fillId="20" borderId="18" xfId="0" applyNumberFormat="1" applyFont="1" applyFill="1" applyBorder="1" applyAlignment="1">
      <alignment horizontal="right"/>
    </xf>
    <xf numFmtId="167" fontId="30" fillId="0" borderId="18" xfId="0" applyNumberFormat="1" applyFont="1" applyFill="1" applyBorder="1" applyAlignment="1">
      <alignment horizontal="right"/>
    </xf>
    <xf numFmtId="164" fontId="30" fillId="20" borderId="18" xfId="0" applyNumberFormat="1" applyFont="1" applyFill="1" applyBorder="1" applyAlignment="1">
      <alignment horizontal="right"/>
    </xf>
    <xf numFmtId="164" fontId="31" fillId="0" borderId="18" xfId="0" applyNumberFormat="1" applyFont="1" applyFill="1" applyBorder="1" applyAlignment="1">
      <alignment horizontal="right"/>
    </xf>
    <xf numFmtId="164" fontId="30" fillId="0" borderId="18" xfId="0" applyNumberFormat="1" applyFont="1" applyFill="1" applyBorder="1" applyAlignment="1">
      <alignment horizontal="right"/>
    </xf>
    <xf numFmtId="164" fontId="31" fillId="0" borderId="27" xfId="0" applyNumberFormat="1" applyFont="1" applyFill="1" applyBorder="1" applyAlignment="1">
      <alignment horizontal="right"/>
    </xf>
    <xf numFmtId="164" fontId="19" fillId="0" borderId="24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0" fontId="30" fillId="0" borderId="15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30" fillId="0" borderId="16" xfId="0" applyFont="1" applyBorder="1" applyAlignment="1">
      <alignment/>
    </xf>
    <xf numFmtId="167" fontId="30" fillId="0" borderId="16" xfId="0" applyNumberFormat="1" applyFont="1" applyFill="1" applyBorder="1" applyAlignment="1">
      <alignment/>
    </xf>
    <xf numFmtId="164" fontId="30" fillId="20" borderId="16" xfId="0" applyNumberFormat="1" applyFont="1" applyFill="1" applyBorder="1" applyAlignment="1">
      <alignment horizontal="right"/>
    </xf>
    <xf numFmtId="167" fontId="30" fillId="20" borderId="21" xfId="0" applyNumberFormat="1" applyFont="1" applyFill="1" applyBorder="1" applyAlignment="1">
      <alignment/>
    </xf>
    <xf numFmtId="164" fontId="30" fillId="20" borderId="19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52"/>
  <sheetViews>
    <sheetView tabSelected="1" zoomScale="75" zoomScaleNormal="7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C13" sqref="C13"/>
    </sheetView>
  </sheetViews>
  <sheetFormatPr defaultColWidth="9.140625" defaultRowHeight="15"/>
  <cols>
    <col min="1" max="1" width="2.00390625" style="1" customWidth="1"/>
    <col min="2" max="2" width="8.421875" style="2" customWidth="1"/>
    <col min="3" max="3" width="47.421875" style="2" customWidth="1"/>
    <col min="4" max="5" width="15.7109375" style="18" customWidth="1"/>
    <col min="6" max="6" width="16.421875" style="49" customWidth="1"/>
    <col min="7" max="7" width="17.7109375" style="18" customWidth="1"/>
    <col min="8" max="8" width="12.8515625" style="3" customWidth="1"/>
    <col min="9" max="125" width="9.140625" style="3" customWidth="1"/>
  </cols>
  <sheetData>
    <row r="1" spans="1:3" ht="15.75">
      <c r="A1" s="21" t="s">
        <v>314</v>
      </c>
      <c r="B1" s="4"/>
      <c r="C1" s="5"/>
    </row>
    <row r="2" spans="1:3" ht="15">
      <c r="A2" s="4"/>
      <c r="B2" s="4"/>
      <c r="C2" s="5"/>
    </row>
    <row r="3" spans="1:125" s="11" customFormat="1" ht="15.75" thickBot="1">
      <c r="A3" s="4"/>
      <c r="B3" s="4"/>
      <c r="C3" s="5"/>
      <c r="D3" s="19"/>
      <c r="E3" s="19"/>
      <c r="F3" s="50"/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7" ht="15">
      <c r="A4" s="33" t="s">
        <v>0</v>
      </c>
      <c r="B4" s="34"/>
      <c r="C4" s="34"/>
      <c r="D4" s="23">
        <v>2014</v>
      </c>
      <c r="E4" s="23">
        <v>2015</v>
      </c>
      <c r="F4" s="54">
        <v>42369</v>
      </c>
      <c r="G4" s="121">
        <v>2016</v>
      </c>
    </row>
    <row r="5" spans="1:7" ht="15.75" thickBot="1">
      <c r="A5" s="35" t="s">
        <v>1</v>
      </c>
      <c r="B5" s="36"/>
      <c r="C5" s="36" t="s">
        <v>2</v>
      </c>
      <c r="D5" s="37" t="s">
        <v>272</v>
      </c>
      <c r="E5" s="38" t="s">
        <v>309</v>
      </c>
      <c r="F5" s="55" t="s">
        <v>272</v>
      </c>
      <c r="G5" s="122" t="s">
        <v>315</v>
      </c>
    </row>
    <row r="6" spans="1:249" ht="15">
      <c r="A6" s="39" t="s">
        <v>4</v>
      </c>
      <c r="B6" s="40"/>
      <c r="C6" s="41"/>
      <c r="D6" s="42">
        <f>SUM(D7:D8)</f>
        <v>2398725</v>
      </c>
      <c r="E6" s="42">
        <f>SUM(E7:E8)</f>
        <v>2410000</v>
      </c>
      <c r="F6" s="56">
        <f>SUM(F7:F8)</f>
        <v>2402785</v>
      </c>
      <c r="G6" s="123">
        <f>SUM(G7:G8)</f>
        <v>2410000</v>
      </c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7" ht="15">
      <c r="A7" s="43"/>
      <c r="B7" s="29" t="s">
        <v>5</v>
      </c>
      <c r="C7" s="22" t="s">
        <v>6</v>
      </c>
      <c r="D7" s="30">
        <v>1362265</v>
      </c>
      <c r="E7" s="24">
        <v>1360000</v>
      </c>
      <c r="F7" s="57">
        <v>1357965</v>
      </c>
      <c r="G7" s="124">
        <v>1360000</v>
      </c>
    </row>
    <row r="8" spans="1:7" ht="15">
      <c r="A8" s="43"/>
      <c r="B8" s="29" t="s">
        <v>7</v>
      </c>
      <c r="C8" s="22" t="s">
        <v>8</v>
      </c>
      <c r="D8" s="30">
        <v>1036460</v>
      </c>
      <c r="E8" s="24">
        <v>1050000</v>
      </c>
      <c r="F8" s="57">
        <v>1044820</v>
      </c>
      <c r="G8" s="124">
        <v>1050000</v>
      </c>
    </row>
    <row r="9" spans="1:125" s="6" customFormat="1" ht="15">
      <c r="A9" s="44" t="s">
        <v>9</v>
      </c>
      <c r="B9" s="25"/>
      <c r="C9" s="26"/>
      <c r="D9" s="31">
        <v>7176900</v>
      </c>
      <c r="E9" s="28">
        <f>SUM(E10:E12)</f>
        <v>6810000</v>
      </c>
      <c r="F9" s="58">
        <f>SUM(F10:F12)</f>
        <v>6840100</v>
      </c>
      <c r="G9" s="125">
        <f>SUM(G10:G12)</f>
        <v>6840100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</row>
    <row r="10" spans="1:7" ht="15">
      <c r="A10" s="43"/>
      <c r="B10" s="29" t="s">
        <v>10</v>
      </c>
      <c r="C10" s="22" t="s">
        <v>11</v>
      </c>
      <c r="D10" s="30">
        <v>338500</v>
      </c>
      <c r="E10" s="24">
        <v>340000</v>
      </c>
      <c r="F10" s="57">
        <v>109700</v>
      </c>
      <c r="G10" s="52">
        <v>109700</v>
      </c>
    </row>
    <row r="11" spans="1:7" ht="15">
      <c r="A11" s="43"/>
      <c r="B11" s="29" t="s">
        <v>12</v>
      </c>
      <c r="C11" s="22" t="s">
        <v>13</v>
      </c>
      <c r="D11" s="30">
        <v>470000</v>
      </c>
      <c r="E11" s="24">
        <v>470000</v>
      </c>
      <c r="F11" s="57">
        <v>470000</v>
      </c>
      <c r="G11" s="124">
        <v>470000</v>
      </c>
    </row>
    <row r="12" spans="1:7" ht="15">
      <c r="A12" s="43"/>
      <c r="B12" s="29" t="s">
        <v>279</v>
      </c>
      <c r="C12" s="22" t="s">
        <v>255</v>
      </c>
      <c r="D12" s="30">
        <v>6260400</v>
      </c>
      <c r="E12" s="24">
        <v>6000000</v>
      </c>
      <c r="F12" s="57">
        <v>6260400</v>
      </c>
      <c r="G12" s="52">
        <v>6260400</v>
      </c>
    </row>
    <row r="13" spans="1:125" s="6" customFormat="1" ht="15">
      <c r="A13" s="44" t="s">
        <v>14</v>
      </c>
      <c r="B13" s="26"/>
      <c r="C13" s="26"/>
      <c r="D13" s="28">
        <f>SUM(D14:D24)</f>
        <v>1696969</v>
      </c>
      <c r="E13" s="28">
        <f>SUM(E14:E24)</f>
        <v>1334000</v>
      </c>
      <c r="F13" s="58">
        <f>SUM(F14:F24)</f>
        <v>1691897</v>
      </c>
      <c r="G13" s="126">
        <f>SUM(G14:G24)</f>
        <v>1729000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</row>
    <row r="14" spans="1:7" ht="15">
      <c r="A14" s="43"/>
      <c r="B14" s="29" t="s">
        <v>15</v>
      </c>
      <c r="C14" s="22" t="s">
        <v>16</v>
      </c>
      <c r="D14" s="30">
        <v>419430</v>
      </c>
      <c r="E14" s="24">
        <v>360000</v>
      </c>
      <c r="F14" s="59">
        <f>424736+16620+5650</f>
        <v>447006</v>
      </c>
      <c r="G14" s="127">
        <v>600000</v>
      </c>
    </row>
    <row r="15" spans="1:7" ht="15">
      <c r="A15" s="43"/>
      <c r="B15" s="29" t="s">
        <v>17</v>
      </c>
      <c r="C15" s="22" t="s">
        <v>18</v>
      </c>
      <c r="D15" s="30">
        <v>41440</v>
      </c>
      <c r="E15" s="24">
        <v>40000</v>
      </c>
      <c r="F15" s="59">
        <f>60264+7838-6318</f>
        <v>61784</v>
      </c>
      <c r="G15" s="127">
        <v>50000</v>
      </c>
    </row>
    <row r="16" spans="1:7" ht="15">
      <c r="A16" s="43"/>
      <c r="B16" s="29" t="s">
        <v>19</v>
      </c>
      <c r="C16" s="22" t="s">
        <v>20</v>
      </c>
      <c r="D16" s="30">
        <v>623442</v>
      </c>
      <c r="E16" s="24">
        <v>300000</v>
      </c>
      <c r="F16" s="59">
        <v>582950</v>
      </c>
      <c r="G16" s="127">
        <v>440000</v>
      </c>
    </row>
    <row r="17" spans="1:7" ht="15">
      <c r="A17" s="43"/>
      <c r="B17" s="29" t="s">
        <v>21</v>
      </c>
      <c r="C17" s="22" t="s">
        <v>22</v>
      </c>
      <c r="D17" s="30">
        <v>211250</v>
      </c>
      <c r="E17" s="24">
        <v>210000</v>
      </c>
      <c r="F17" s="59">
        <f>236700-31600</f>
        <v>205100</v>
      </c>
      <c r="G17" s="124">
        <v>205000</v>
      </c>
    </row>
    <row r="18" spans="1:7" ht="15">
      <c r="A18" s="43"/>
      <c r="B18" s="29" t="s">
        <v>23</v>
      </c>
      <c r="C18" s="22" t="s">
        <v>24</v>
      </c>
      <c r="D18" s="30">
        <v>32000</v>
      </c>
      <c r="E18" s="32">
        <v>32000</v>
      </c>
      <c r="F18" s="57">
        <v>32400</v>
      </c>
      <c r="G18" s="128">
        <v>32000</v>
      </c>
    </row>
    <row r="19" spans="1:7" ht="15">
      <c r="A19" s="43"/>
      <c r="B19" s="29" t="s">
        <v>25</v>
      </c>
      <c r="C19" s="22" t="s">
        <v>26</v>
      </c>
      <c r="D19" s="30">
        <v>145760</v>
      </c>
      <c r="E19" s="24">
        <v>182000</v>
      </c>
      <c r="F19" s="57">
        <v>175600</v>
      </c>
      <c r="G19" s="124">
        <v>182000</v>
      </c>
    </row>
    <row r="20" spans="1:7" ht="15">
      <c r="A20" s="43"/>
      <c r="B20" s="29" t="s">
        <v>27</v>
      </c>
      <c r="C20" s="22" t="s">
        <v>267</v>
      </c>
      <c r="D20" s="30">
        <v>84100</v>
      </c>
      <c r="E20" s="24">
        <v>75000</v>
      </c>
      <c r="F20" s="57">
        <v>70700</v>
      </c>
      <c r="G20" s="124">
        <v>70000</v>
      </c>
    </row>
    <row r="21" spans="1:7" ht="15">
      <c r="A21" s="43"/>
      <c r="B21" s="29" t="s">
        <v>28</v>
      </c>
      <c r="C21" s="22" t="s">
        <v>29</v>
      </c>
      <c r="D21" s="30">
        <v>54200</v>
      </c>
      <c r="E21" s="24">
        <v>60000</v>
      </c>
      <c r="F21" s="57">
        <v>58100</v>
      </c>
      <c r="G21" s="124">
        <v>60000</v>
      </c>
    </row>
    <row r="22" spans="1:7" ht="15">
      <c r="A22" s="43"/>
      <c r="B22" s="29" t="s">
        <v>30</v>
      </c>
      <c r="C22" s="22" t="s">
        <v>31</v>
      </c>
      <c r="D22" s="30">
        <v>81737</v>
      </c>
      <c r="E22" s="24">
        <v>55000</v>
      </c>
      <c r="F22" s="57">
        <f>1000+57257</f>
        <v>58257</v>
      </c>
      <c r="G22" s="124">
        <v>55000</v>
      </c>
    </row>
    <row r="23" spans="1:7" ht="15">
      <c r="A23" s="43"/>
      <c r="B23" s="29" t="s">
        <v>32</v>
      </c>
      <c r="C23" s="22" t="s">
        <v>33</v>
      </c>
      <c r="D23" s="30">
        <v>2610</v>
      </c>
      <c r="E23" s="24">
        <v>10000</v>
      </c>
      <c r="F23" s="57">
        <v>0</v>
      </c>
      <c r="G23" s="124">
        <v>17000</v>
      </c>
    </row>
    <row r="24" spans="1:7" ht="15">
      <c r="A24" s="43"/>
      <c r="B24" s="20" t="s">
        <v>34</v>
      </c>
      <c r="C24" s="22" t="s">
        <v>35</v>
      </c>
      <c r="D24" s="30">
        <v>1000</v>
      </c>
      <c r="E24" s="24">
        <v>10000</v>
      </c>
      <c r="F24" s="57">
        <v>0</v>
      </c>
      <c r="G24" s="124">
        <v>18000</v>
      </c>
    </row>
    <row r="25" spans="1:249" ht="15">
      <c r="A25" s="44" t="s">
        <v>36</v>
      </c>
      <c r="B25" s="25"/>
      <c r="C25" s="26"/>
      <c r="D25" s="27">
        <v>562537</v>
      </c>
      <c r="E25" s="27">
        <f>SUM(E26:E29)</f>
        <v>500000</v>
      </c>
      <c r="F25" s="60">
        <f>SUM(F26:F29)</f>
        <v>517416</v>
      </c>
      <c r="G25" s="129">
        <f>SUM(G26:G29)</f>
        <v>490000</v>
      </c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7" ht="15">
      <c r="A26" s="43"/>
      <c r="B26" s="20" t="s">
        <v>37</v>
      </c>
      <c r="C26" s="22" t="s">
        <v>38</v>
      </c>
      <c r="D26" s="30">
        <v>182714</v>
      </c>
      <c r="E26" s="24">
        <v>250000</v>
      </c>
      <c r="F26" s="57">
        <v>244107</v>
      </c>
      <c r="G26" s="124">
        <v>250000</v>
      </c>
    </row>
    <row r="27" spans="1:7" ht="15">
      <c r="A27" s="43"/>
      <c r="B27" s="20" t="s">
        <v>39</v>
      </c>
      <c r="C27" s="22" t="s">
        <v>40</v>
      </c>
      <c r="D27" s="30">
        <v>185847.5</v>
      </c>
      <c r="E27" s="24">
        <v>100000</v>
      </c>
      <c r="F27" s="57">
        <v>142134</v>
      </c>
      <c r="G27" s="124">
        <v>100000</v>
      </c>
    </row>
    <row r="28" spans="1:7" ht="15">
      <c r="A28" s="43"/>
      <c r="B28" s="20" t="s">
        <v>41</v>
      </c>
      <c r="C28" s="22" t="s">
        <v>42</v>
      </c>
      <c r="D28" s="30">
        <v>123297</v>
      </c>
      <c r="E28" s="24">
        <v>120000</v>
      </c>
      <c r="F28" s="57">
        <v>119657</v>
      </c>
      <c r="G28" s="124">
        <v>120000</v>
      </c>
    </row>
    <row r="29" spans="1:7" ht="15" customHeight="1">
      <c r="A29" s="43"/>
      <c r="B29" s="20" t="s">
        <v>43</v>
      </c>
      <c r="C29" s="22" t="s">
        <v>44</v>
      </c>
      <c r="D29" s="30">
        <v>13935.6</v>
      </c>
      <c r="E29" s="24">
        <v>30000</v>
      </c>
      <c r="F29" s="57">
        <v>11518</v>
      </c>
      <c r="G29" s="124">
        <v>20000</v>
      </c>
    </row>
    <row r="30" spans="1:249" ht="15">
      <c r="A30" s="44" t="s">
        <v>45</v>
      </c>
      <c r="B30" s="26"/>
      <c r="C30" s="26"/>
      <c r="D30" s="28">
        <f>SUM(D31:D31)</f>
        <v>2734000</v>
      </c>
      <c r="E30" s="28">
        <f>SUM(E31:E31)</f>
        <v>2400000</v>
      </c>
      <c r="F30" s="58">
        <f>SUM(F31:F31)</f>
        <v>2713000</v>
      </c>
      <c r="G30" s="125">
        <f>SUM(G31:G31)</f>
        <v>3000000</v>
      </c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7" ht="15">
      <c r="A31" s="45"/>
      <c r="B31" s="20" t="s">
        <v>46</v>
      </c>
      <c r="C31" s="22" t="s">
        <v>47</v>
      </c>
      <c r="D31" s="30">
        <v>2734000</v>
      </c>
      <c r="E31" s="24">
        <v>2400000</v>
      </c>
      <c r="F31" s="59">
        <v>2713000</v>
      </c>
      <c r="G31" s="124">
        <v>3000000</v>
      </c>
    </row>
    <row r="32" spans="1:249" ht="15.75" thickBot="1">
      <c r="A32" s="46" t="s">
        <v>48</v>
      </c>
      <c r="B32" s="47"/>
      <c r="C32" s="47"/>
      <c r="D32" s="48">
        <v>14569131</v>
      </c>
      <c r="E32" s="48">
        <f>E6+E9+E13+E25+E30</f>
        <v>13454000</v>
      </c>
      <c r="F32" s="61">
        <f>F6+F9+F13+F25+F30</f>
        <v>14165198</v>
      </c>
      <c r="G32" s="53">
        <f>G6+G9+G13+G25+G30</f>
        <v>14469100</v>
      </c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7" customFormat="1" ht="15.75" customHeight="1" thickBot="1">
      <c r="A33" s="9"/>
      <c r="B33" s="10"/>
      <c r="C33" s="5"/>
      <c r="D33" s="19"/>
      <c r="E33" s="19"/>
      <c r="F33" s="50"/>
      <c r="G33" s="19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pans="1:7" ht="15">
      <c r="A34" s="66" t="s">
        <v>49</v>
      </c>
      <c r="B34" s="67"/>
      <c r="C34" s="67"/>
      <c r="D34" s="68">
        <v>2014</v>
      </c>
      <c r="E34" s="68">
        <v>2015</v>
      </c>
      <c r="F34" s="69">
        <v>42369</v>
      </c>
      <c r="G34" s="130">
        <v>2016</v>
      </c>
    </row>
    <row r="35" spans="1:7" ht="15.75" thickBot="1">
      <c r="A35" s="70" t="s">
        <v>1</v>
      </c>
      <c r="B35" s="71"/>
      <c r="C35" s="71" t="s">
        <v>2</v>
      </c>
      <c r="D35" s="72" t="s">
        <v>3</v>
      </c>
      <c r="E35" s="73" t="s">
        <v>277</v>
      </c>
      <c r="F35" s="74" t="s">
        <v>272</v>
      </c>
      <c r="G35" s="131" t="s">
        <v>315</v>
      </c>
    </row>
    <row r="36" spans="1:7" ht="15">
      <c r="A36" s="132" t="s">
        <v>50</v>
      </c>
      <c r="B36" s="133"/>
      <c r="C36" s="134"/>
      <c r="D36" s="135">
        <v>756870</v>
      </c>
      <c r="E36" s="135">
        <f>SUM(E37:E48)</f>
        <v>885800</v>
      </c>
      <c r="F36" s="136">
        <v>1194107</v>
      </c>
      <c r="G36" s="137">
        <f>SUM(G37:G49)</f>
        <v>1385000</v>
      </c>
    </row>
    <row r="37" spans="1:7" ht="15">
      <c r="A37" s="75"/>
      <c r="B37" s="76" t="s">
        <v>51</v>
      </c>
      <c r="C37" s="77" t="s">
        <v>286</v>
      </c>
      <c r="D37" s="78">
        <v>260781</v>
      </c>
      <c r="E37" s="78">
        <v>316300</v>
      </c>
      <c r="F37" s="62">
        <f>366315-50000</f>
        <v>316315</v>
      </c>
      <c r="G37" s="138">
        <v>435000</v>
      </c>
    </row>
    <row r="38" spans="1:7" ht="15">
      <c r="A38" s="75"/>
      <c r="B38" s="76" t="s">
        <v>52</v>
      </c>
      <c r="C38" s="77" t="s">
        <v>287</v>
      </c>
      <c r="D38" s="78">
        <v>239562</v>
      </c>
      <c r="E38" s="78">
        <v>244500</v>
      </c>
      <c r="F38" s="62">
        <v>335919</v>
      </c>
      <c r="G38" s="138">
        <v>340000</v>
      </c>
    </row>
    <row r="39" spans="1:7" ht="15">
      <c r="A39" s="75"/>
      <c r="B39" s="76" t="s">
        <v>53</v>
      </c>
      <c r="C39" s="77" t="s">
        <v>288</v>
      </c>
      <c r="D39" s="78">
        <v>30443.94</v>
      </c>
      <c r="E39" s="78">
        <v>30000</v>
      </c>
      <c r="F39" s="62">
        <v>29146</v>
      </c>
      <c r="G39" s="138">
        <v>30000</v>
      </c>
    </row>
    <row r="40" spans="1:7" ht="15">
      <c r="A40" s="75"/>
      <c r="B40" s="76" t="s">
        <v>54</v>
      </c>
      <c r="C40" s="77" t="s">
        <v>289</v>
      </c>
      <c r="D40" s="78">
        <v>99724</v>
      </c>
      <c r="E40" s="79">
        <v>75000</v>
      </c>
      <c r="F40" s="62">
        <v>50267</v>
      </c>
      <c r="G40" s="139">
        <v>30000</v>
      </c>
    </row>
    <row r="41" spans="1:8" ht="15">
      <c r="A41" s="75"/>
      <c r="B41" s="76" t="s">
        <v>55</v>
      </c>
      <c r="C41" s="77" t="s">
        <v>284</v>
      </c>
      <c r="D41" s="78">
        <v>48866</v>
      </c>
      <c r="E41" s="78">
        <v>70000</v>
      </c>
      <c r="F41" s="62">
        <v>51433</v>
      </c>
      <c r="G41" s="139">
        <v>90000</v>
      </c>
      <c r="H41" s="51"/>
    </row>
    <row r="42" spans="1:8" ht="15">
      <c r="A42" s="75"/>
      <c r="B42" s="76" t="s">
        <v>56</v>
      </c>
      <c r="C42" s="77" t="s">
        <v>285</v>
      </c>
      <c r="D42" s="78">
        <v>37493.5</v>
      </c>
      <c r="E42" s="78">
        <v>40000</v>
      </c>
      <c r="F42" s="62">
        <v>38580</v>
      </c>
      <c r="G42" s="139">
        <v>45000</v>
      </c>
      <c r="H42" s="51"/>
    </row>
    <row r="43" spans="1:7" ht="15">
      <c r="A43" s="75"/>
      <c r="B43" s="76" t="s">
        <v>57</v>
      </c>
      <c r="C43" s="77" t="s">
        <v>290</v>
      </c>
      <c r="D43" s="78">
        <v>15000</v>
      </c>
      <c r="E43" s="78">
        <v>15000</v>
      </c>
      <c r="F43" s="62">
        <v>0</v>
      </c>
      <c r="G43" s="139">
        <v>15000</v>
      </c>
    </row>
    <row r="44" spans="1:7" ht="15">
      <c r="A44" s="75"/>
      <c r="B44" s="76" t="s">
        <v>58</v>
      </c>
      <c r="C44" s="77" t="s">
        <v>291</v>
      </c>
      <c r="D44" s="78">
        <v>0</v>
      </c>
      <c r="E44" s="78">
        <v>15000</v>
      </c>
      <c r="F44" s="62">
        <v>0</v>
      </c>
      <c r="G44" s="139">
        <v>15000</v>
      </c>
    </row>
    <row r="45" spans="1:7" ht="15">
      <c r="A45" s="75"/>
      <c r="B45" s="76" t="s">
        <v>59</v>
      </c>
      <c r="C45" s="77" t="s">
        <v>292</v>
      </c>
      <c r="D45" s="78">
        <v>25000</v>
      </c>
      <c r="E45" s="78">
        <v>25000</v>
      </c>
      <c r="F45" s="62">
        <v>25000</v>
      </c>
      <c r="G45" s="139">
        <v>25000</v>
      </c>
    </row>
    <row r="46" spans="1:7" ht="15">
      <c r="A46" s="75"/>
      <c r="B46" s="76" t="s">
        <v>310</v>
      </c>
      <c r="C46" s="77" t="s">
        <v>311</v>
      </c>
      <c r="D46" s="78"/>
      <c r="E46" s="78"/>
      <c r="F46" s="62"/>
      <c r="G46" s="139">
        <v>20000</v>
      </c>
    </row>
    <row r="47" spans="1:7" ht="15">
      <c r="A47" s="75"/>
      <c r="B47" s="76" t="s">
        <v>253</v>
      </c>
      <c r="C47" s="77" t="s">
        <v>293</v>
      </c>
      <c r="D47" s="78">
        <v>0</v>
      </c>
      <c r="E47" s="78">
        <v>5000</v>
      </c>
      <c r="F47" s="62">
        <v>0</v>
      </c>
      <c r="G47" s="139">
        <v>50000</v>
      </c>
    </row>
    <row r="48" spans="1:7" ht="15">
      <c r="A48" s="75"/>
      <c r="B48" s="76" t="s">
        <v>262</v>
      </c>
      <c r="C48" s="77" t="s">
        <v>302</v>
      </c>
      <c r="D48" s="80"/>
      <c r="E48" s="80">
        <v>50000</v>
      </c>
      <c r="F48" s="62">
        <v>38674</v>
      </c>
      <c r="G48" s="140">
        <v>40000</v>
      </c>
    </row>
    <row r="49" spans="1:7" ht="15">
      <c r="A49" s="75"/>
      <c r="B49" s="76" t="s">
        <v>305</v>
      </c>
      <c r="C49" s="77" t="s">
        <v>306</v>
      </c>
      <c r="D49" s="80"/>
      <c r="E49" s="80"/>
      <c r="F49" s="62">
        <v>0</v>
      </c>
      <c r="G49" s="140">
        <v>250000</v>
      </c>
    </row>
    <row r="50" spans="1:7" ht="15">
      <c r="A50" s="81" t="s">
        <v>60</v>
      </c>
      <c r="B50" s="82"/>
      <c r="C50" s="83"/>
      <c r="D50" s="84">
        <v>775298</v>
      </c>
      <c r="E50" s="84">
        <f>SUM(E51:E65)</f>
        <v>862500</v>
      </c>
      <c r="F50" s="85">
        <f>SUM(F51:F65)</f>
        <v>922802</v>
      </c>
      <c r="G50" s="141">
        <f>SUM(G51:G65)</f>
        <v>919000</v>
      </c>
    </row>
    <row r="51" spans="1:7" ht="15">
      <c r="A51" s="75"/>
      <c r="B51" s="76" t="s">
        <v>61</v>
      </c>
      <c r="C51" s="77" t="s">
        <v>62</v>
      </c>
      <c r="D51" s="78">
        <v>418852</v>
      </c>
      <c r="E51" s="86">
        <v>400000</v>
      </c>
      <c r="F51" s="63">
        <v>378820</v>
      </c>
      <c r="G51" s="142">
        <v>400000</v>
      </c>
    </row>
    <row r="52" spans="1:7" ht="15">
      <c r="A52" s="75"/>
      <c r="B52" s="76" t="s">
        <v>63</v>
      </c>
      <c r="C52" s="77" t="s">
        <v>64</v>
      </c>
      <c r="D52" s="78">
        <v>80000</v>
      </c>
      <c r="E52" s="86">
        <v>80000</v>
      </c>
      <c r="F52" s="63">
        <v>80000</v>
      </c>
      <c r="G52" s="142">
        <v>80000</v>
      </c>
    </row>
    <row r="53" spans="1:7" ht="15">
      <c r="A53" s="75"/>
      <c r="B53" s="76" t="s">
        <v>65</v>
      </c>
      <c r="C53" s="77" t="s">
        <v>66</v>
      </c>
      <c r="D53" s="78">
        <v>15000</v>
      </c>
      <c r="E53" s="86">
        <v>15000</v>
      </c>
      <c r="F53" s="63">
        <v>15000</v>
      </c>
      <c r="G53" s="142">
        <v>20000</v>
      </c>
    </row>
    <row r="54" spans="1:7" ht="15">
      <c r="A54" s="75"/>
      <c r="B54" s="76" t="s">
        <v>67</v>
      </c>
      <c r="C54" s="77" t="s">
        <v>68</v>
      </c>
      <c r="D54" s="78">
        <v>7500</v>
      </c>
      <c r="E54" s="86">
        <v>7500</v>
      </c>
      <c r="F54" s="63">
        <v>7500</v>
      </c>
      <c r="G54" s="142">
        <v>10000</v>
      </c>
    </row>
    <row r="55" spans="1:7" ht="15">
      <c r="A55" s="75"/>
      <c r="B55" s="76" t="s">
        <v>69</v>
      </c>
      <c r="C55" s="77" t="s">
        <v>70</v>
      </c>
      <c r="D55" s="78">
        <v>7500</v>
      </c>
      <c r="E55" s="86">
        <v>7500</v>
      </c>
      <c r="F55" s="63">
        <v>7500</v>
      </c>
      <c r="G55" s="142">
        <v>10000</v>
      </c>
    </row>
    <row r="56" spans="1:7" ht="15">
      <c r="A56" s="75"/>
      <c r="B56" s="76" t="s">
        <v>71</v>
      </c>
      <c r="C56" s="77" t="s">
        <v>72</v>
      </c>
      <c r="D56" s="78">
        <v>154837</v>
      </c>
      <c r="E56" s="86">
        <v>150000</v>
      </c>
      <c r="F56" s="63">
        <f>233161+4687-40000</f>
        <v>197848</v>
      </c>
      <c r="G56" s="142">
        <v>150000</v>
      </c>
    </row>
    <row r="57" spans="1:7" ht="15">
      <c r="A57" s="75"/>
      <c r="B57" s="76" t="s">
        <v>73</v>
      </c>
      <c r="C57" s="77" t="s">
        <v>74</v>
      </c>
      <c r="D57" s="78">
        <v>8000</v>
      </c>
      <c r="E57" s="86">
        <v>10000</v>
      </c>
      <c r="F57" s="63">
        <v>10000</v>
      </c>
      <c r="G57" s="142">
        <v>15000</v>
      </c>
    </row>
    <row r="58" spans="1:7" ht="15">
      <c r="A58" s="75"/>
      <c r="B58" s="76" t="s">
        <v>75</v>
      </c>
      <c r="C58" s="77" t="s">
        <v>76</v>
      </c>
      <c r="D58" s="78">
        <v>23000</v>
      </c>
      <c r="E58" s="86">
        <v>25000</v>
      </c>
      <c r="F58" s="63">
        <v>25000</v>
      </c>
      <c r="G58" s="142">
        <v>25000</v>
      </c>
    </row>
    <row r="59" spans="1:7" ht="15">
      <c r="A59" s="75"/>
      <c r="B59" s="76" t="s">
        <v>77</v>
      </c>
      <c r="C59" s="77" t="s">
        <v>78</v>
      </c>
      <c r="D59" s="78">
        <v>13742.5</v>
      </c>
      <c r="E59" s="86">
        <v>14000</v>
      </c>
      <c r="F59" s="63">
        <v>14000</v>
      </c>
      <c r="G59" s="142">
        <v>14000</v>
      </c>
    </row>
    <row r="60" spans="1:7" ht="15">
      <c r="A60" s="75"/>
      <c r="B60" s="76" t="s">
        <v>280</v>
      </c>
      <c r="C60" s="77" t="s">
        <v>282</v>
      </c>
      <c r="D60" s="78"/>
      <c r="E60" s="86"/>
      <c r="F60" s="63">
        <v>10000</v>
      </c>
      <c r="G60" s="142">
        <v>10000</v>
      </c>
    </row>
    <row r="61" spans="1:7" ht="15">
      <c r="A61" s="75"/>
      <c r="B61" s="76" t="s">
        <v>79</v>
      </c>
      <c r="C61" s="77" t="s">
        <v>80</v>
      </c>
      <c r="D61" s="78">
        <v>7500</v>
      </c>
      <c r="E61" s="86">
        <v>7500</v>
      </c>
      <c r="F61" s="63">
        <v>7500</v>
      </c>
      <c r="G61" s="142">
        <v>10000</v>
      </c>
    </row>
    <row r="62" spans="1:7" ht="15">
      <c r="A62" s="75"/>
      <c r="B62" s="76" t="s">
        <v>81</v>
      </c>
      <c r="C62" s="77" t="s">
        <v>268</v>
      </c>
      <c r="D62" s="78">
        <v>23716</v>
      </c>
      <c r="E62" s="86">
        <v>120000</v>
      </c>
      <c r="F62" s="63">
        <v>150832</v>
      </c>
      <c r="G62" s="143">
        <v>150000</v>
      </c>
    </row>
    <row r="63" spans="1:7" ht="15">
      <c r="A63" s="75"/>
      <c r="B63" s="76" t="s">
        <v>82</v>
      </c>
      <c r="C63" s="77" t="s">
        <v>83</v>
      </c>
      <c r="D63" s="78">
        <v>10000</v>
      </c>
      <c r="E63" s="86">
        <v>10000</v>
      </c>
      <c r="F63" s="63">
        <v>0</v>
      </c>
      <c r="G63" s="142">
        <v>10000</v>
      </c>
    </row>
    <row r="64" spans="1:7" ht="15">
      <c r="A64" s="75"/>
      <c r="B64" s="76" t="s">
        <v>84</v>
      </c>
      <c r="C64" s="77" t="s">
        <v>85</v>
      </c>
      <c r="D64" s="78">
        <v>5650</v>
      </c>
      <c r="E64" s="86">
        <v>6000</v>
      </c>
      <c r="F64" s="63">
        <v>8802</v>
      </c>
      <c r="G64" s="142">
        <v>5000</v>
      </c>
    </row>
    <row r="65" spans="1:7" ht="15">
      <c r="A65" s="75"/>
      <c r="B65" s="76" t="s">
        <v>281</v>
      </c>
      <c r="C65" s="77" t="s">
        <v>283</v>
      </c>
      <c r="D65" s="78">
        <v>5650</v>
      </c>
      <c r="E65" s="87">
        <v>10000</v>
      </c>
      <c r="F65" s="62">
        <v>10000</v>
      </c>
      <c r="G65" s="142">
        <v>10000</v>
      </c>
    </row>
    <row r="66" spans="1:7" ht="15">
      <c r="A66" s="81" t="s">
        <v>86</v>
      </c>
      <c r="B66" s="82"/>
      <c r="C66" s="83"/>
      <c r="D66" s="84">
        <v>415694</v>
      </c>
      <c r="E66" s="84">
        <f>SUM(E67:E70)</f>
        <v>340000</v>
      </c>
      <c r="F66" s="85">
        <f>SUM(F67:F71)</f>
        <v>341292</v>
      </c>
      <c r="G66" s="141">
        <f>SUM(G67:G71)</f>
        <v>551000</v>
      </c>
    </row>
    <row r="67" spans="1:7" ht="15">
      <c r="A67" s="75"/>
      <c r="B67" s="76" t="s">
        <v>295</v>
      </c>
      <c r="C67" s="77" t="s">
        <v>297</v>
      </c>
      <c r="D67" s="78">
        <v>159596</v>
      </c>
      <c r="E67" s="78">
        <v>150000</v>
      </c>
      <c r="F67" s="63">
        <f>168118-20214+2077</f>
        <v>149981</v>
      </c>
      <c r="G67" s="138">
        <v>72000</v>
      </c>
    </row>
    <row r="68" spans="1:7" ht="15">
      <c r="A68" s="75"/>
      <c r="B68" s="76" t="s">
        <v>296</v>
      </c>
      <c r="C68" s="77" t="s">
        <v>298</v>
      </c>
      <c r="D68" s="78"/>
      <c r="E68" s="78"/>
      <c r="F68" s="62"/>
      <c r="G68" s="139">
        <v>20000</v>
      </c>
    </row>
    <row r="69" spans="1:7" ht="15">
      <c r="A69" s="75"/>
      <c r="B69" s="76" t="s">
        <v>87</v>
      </c>
      <c r="C69" s="77" t="s">
        <v>294</v>
      </c>
      <c r="D69" s="78">
        <f>130896-1294</f>
        <v>129602</v>
      </c>
      <c r="E69" s="78">
        <v>120000</v>
      </c>
      <c r="F69" s="63">
        <v>111153</v>
      </c>
      <c r="G69" s="139">
        <v>310000</v>
      </c>
    </row>
    <row r="70" spans="1:7" ht="15">
      <c r="A70" s="75"/>
      <c r="B70" s="76" t="s">
        <v>88</v>
      </c>
      <c r="C70" s="77" t="s">
        <v>299</v>
      </c>
      <c r="D70" s="78">
        <v>63727.45</v>
      </c>
      <c r="E70" s="78">
        <v>70000</v>
      </c>
      <c r="F70" s="63">
        <v>80158</v>
      </c>
      <c r="G70" s="139">
        <v>112000</v>
      </c>
    </row>
    <row r="71" spans="1:7" ht="15">
      <c r="A71" s="75"/>
      <c r="B71" s="76" t="s">
        <v>300</v>
      </c>
      <c r="C71" s="77" t="s">
        <v>301</v>
      </c>
      <c r="D71" s="78"/>
      <c r="E71" s="78"/>
      <c r="F71" s="63"/>
      <c r="G71" s="138">
        <v>37000</v>
      </c>
    </row>
    <row r="72" spans="1:7" ht="15">
      <c r="A72" s="81" t="s">
        <v>89</v>
      </c>
      <c r="B72" s="82"/>
      <c r="C72" s="83"/>
      <c r="D72" s="84">
        <f>SUM(D73:D84)</f>
        <v>108459</v>
      </c>
      <c r="E72" s="84">
        <f>SUM(E73:E84)</f>
        <v>116000</v>
      </c>
      <c r="F72" s="85">
        <f>SUM(F73:F84)</f>
        <v>113958</v>
      </c>
      <c r="G72" s="141">
        <f>SUM(G73:G84)</f>
        <v>196000</v>
      </c>
    </row>
    <row r="73" spans="1:7" ht="15">
      <c r="A73" s="75"/>
      <c r="B73" s="76" t="s">
        <v>90</v>
      </c>
      <c r="C73" s="77" t="s">
        <v>91</v>
      </c>
      <c r="D73" s="78">
        <v>20000</v>
      </c>
      <c r="E73" s="78">
        <v>20000</v>
      </c>
      <c r="F73" s="63">
        <v>20000</v>
      </c>
      <c r="G73" s="138">
        <v>20000</v>
      </c>
    </row>
    <row r="74" spans="1:7" ht="15">
      <c r="A74" s="75"/>
      <c r="B74" s="76" t="s">
        <v>92</v>
      </c>
      <c r="C74" s="77" t="s">
        <v>93</v>
      </c>
      <c r="D74" s="78">
        <v>6000</v>
      </c>
      <c r="E74" s="78">
        <v>6000</v>
      </c>
      <c r="F74" s="63">
        <v>5000</v>
      </c>
      <c r="G74" s="138">
        <v>6000</v>
      </c>
    </row>
    <row r="75" spans="1:7" ht="15">
      <c r="A75" s="75"/>
      <c r="B75" s="76" t="s">
        <v>94</v>
      </c>
      <c r="C75" s="77" t="s">
        <v>95</v>
      </c>
      <c r="D75" s="78">
        <v>15000</v>
      </c>
      <c r="E75" s="78">
        <v>20000</v>
      </c>
      <c r="F75" s="63">
        <v>17000</v>
      </c>
      <c r="G75" s="138">
        <v>25000</v>
      </c>
    </row>
    <row r="76" spans="1:7" ht="15">
      <c r="A76" s="75"/>
      <c r="B76" s="76" t="s">
        <v>96</v>
      </c>
      <c r="C76" s="77" t="s">
        <v>97</v>
      </c>
      <c r="D76" s="78">
        <v>6000</v>
      </c>
      <c r="E76" s="79">
        <v>7000</v>
      </c>
      <c r="F76" s="63">
        <v>7000</v>
      </c>
      <c r="G76" s="138">
        <v>10000</v>
      </c>
    </row>
    <row r="77" spans="1:7" ht="15">
      <c r="A77" s="75"/>
      <c r="B77" s="76" t="s">
        <v>98</v>
      </c>
      <c r="C77" s="77" t="s">
        <v>99</v>
      </c>
      <c r="D77" s="78">
        <v>20000</v>
      </c>
      <c r="E77" s="79">
        <v>17000</v>
      </c>
      <c r="F77" s="63">
        <v>20000</v>
      </c>
      <c r="G77" s="138">
        <v>25000</v>
      </c>
    </row>
    <row r="78" spans="1:7" ht="15">
      <c r="A78" s="75"/>
      <c r="B78" s="76" t="s">
        <v>100</v>
      </c>
      <c r="C78" s="77" t="s">
        <v>101</v>
      </c>
      <c r="D78" s="78">
        <v>10000</v>
      </c>
      <c r="E78" s="78">
        <v>10000</v>
      </c>
      <c r="F78" s="63">
        <v>10000</v>
      </c>
      <c r="G78" s="138">
        <v>10000</v>
      </c>
    </row>
    <row r="79" spans="1:7" ht="15">
      <c r="A79" s="75"/>
      <c r="B79" s="76" t="s">
        <v>102</v>
      </c>
      <c r="C79" s="77" t="s">
        <v>103</v>
      </c>
      <c r="D79" s="78">
        <v>6000</v>
      </c>
      <c r="E79" s="78">
        <v>6000</v>
      </c>
      <c r="F79" s="63">
        <v>3000</v>
      </c>
      <c r="G79" s="138">
        <v>6000</v>
      </c>
    </row>
    <row r="80" spans="1:7" ht="15">
      <c r="A80" s="75"/>
      <c r="B80" s="76" t="s">
        <v>104</v>
      </c>
      <c r="C80" s="77" t="s">
        <v>105</v>
      </c>
      <c r="D80" s="78">
        <v>6000</v>
      </c>
      <c r="E80" s="78">
        <v>6000</v>
      </c>
      <c r="F80" s="63">
        <v>6000</v>
      </c>
      <c r="G80" s="138">
        <v>8000</v>
      </c>
    </row>
    <row r="81" spans="1:7" ht="15">
      <c r="A81" s="75"/>
      <c r="B81" s="76" t="s">
        <v>106</v>
      </c>
      <c r="C81" s="77" t="s">
        <v>107</v>
      </c>
      <c r="D81" s="78">
        <v>6000</v>
      </c>
      <c r="E81" s="78">
        <v>6000</v>
      </c>
      <c r="F81" s="63">
        <v>6000</v>
      </c>
      <c r="G81" s="138">
        <v>30000</v>
      </c>
    </row>
    <row r="82" spans="1:7" ht="15">
      <c r="A82" s="75"/>
      <c r="B82" s="76" t="s">
        <v>108</v>
      </c>
      <c r="C82" s="77" t="s">
        <v>109</v>
      </c>
      <c r="D82" s="78">
        <v>6000</v>
      </c>
      <c r="E82" s="78">
        <v>6000</v>
      </c>
      <c r="F82" s="63">
        <v>6000</v>
      </c>
      <c r="G82" s="138">
        <v>25000</v>
      </c>
    </row>
    <row r="83" spans="1:7" ht="15">
      <c r="A83" s="75"/>
      <c r="B83" s="76" t="s">
        <v>110</v>
      </c>
      <c r="C83" s="77" t="s">
        <v>111</v>
      </c>
      <c r="D83" s="78">
        <v>6000</v>
      </c>
      <c r="E83" s="78">
        <v>6000</v>
      </c>
      <c r="F83" s="63">
        <v>6000</v>
      </c>
      <c r="G83" s="138">
        <v>25000</v>
      </c>
    </row>
    <row r="84" spans="1:7" ht="15">
      <c r="A84" s="75"/>
      <c r="B84" s="76" t="s">
        <v>112</v>
      </c>
      <c r="C84" s="77" t="s">
        <v>113</v>
      </c>
      <c r="D84" s="78">
        <v>1459</v>
      </c>
      <c r="E84" s="78">
        <v>6000</v>
      </c>
      <c r="F84" s="63">
        <v>7958</v>
      </c>
      <c r="G84" s="138">
        <v>6000</v>
      </c>
    </row>
    <row r="85" spans="1:7" ht="15">
      <c r="A85" s="88" t="s">
        <v>114</v>
      </c>
      <c r="B85" s="89"/>
      <c r="C85" s="90"/>
      <c r="D85" s="84">
        <v>225494</v>
      </c>
      <c r="E85" s="84">
        <f>SUM(E86:E89)</f>
        <v>290000</v>
      </c>
      <c r="F85" s="91">
        <f>SUM(F86:F89)</f>
        <v>230342</v>
      </c>
      <c r="G85" s="141">
        <f>SUM(G86:G89)</f>
        <v>315000</v>
      </c>
    </row>
    <row r="86" spans="1:7" ht="15">
      <c r="A86" s="92"/>
      <c r="B86" s="76" t="s">
        <v>115</v>
      </c>
      <c r="C86" s="77" t="s">
        <v>116</v>
      </c>
      <c r="D86" s="78">
        <v>75510</v>
      </c>
      <c r="E86" s="79">
        <v>85000</v>
      </c>
      <c r="F86" s="63">
        <v>77730</v>
      </c>
      <c r="G86" s="138">
        <v>90000</v>
      </c>
    </row>
    <row r="87" spans="1:7" ht="15">
      <c r="A87" s="92"/>
      <c r="B87" s="76" t="s">
        <v>117</v>
      </c>
      <c r="C87" s="77" t="s">
        <v>118</v>
      </c>
      <c r="D87" s="78">
        <v>20010</v>
      </c>
      <c r="E87" s="78">
        <v>75000</v>
      </c>
      <c r="F87" s="63">
        <v>58469</v>
      </c>
      <c r="G87" s="138">
        <v>75000</v>
      </c>
    </row>
    <row r="88" spans="1:7" ht="15">
      <c r="A88" s="92"/>
      <c r="B88" s="76" t="s">
        <v>119</v>
      </c>
      <c r="C88" s="93" t="s">
        <v>120</v>
      </c>
      <c r="D88" s="80">
        <v>80000</v>
      </c>
      <c r="E88" s="78">
        <v>80000</v>
      </c>
      <c r="F88" s="63">
        <v>61979</v>
      </c>
      <c r="G88" s="138">
        <v>100000</v>
      </c>
    </row>
    <row r="89" spans="1:7" ht="15">
      <c r="A89" s="92"/>
      <c r="B89" s="76" t="s">
        <v>121</v>
      </c>
      <c r="C89" s="93" t="s">
        <v>122</v>
      </c>
      <c r="D89" s="80">
        <v>49974</v>
      </c>
      <c r="E89" s="78">
        <v>50000</v>
      </c>
      <c r="F89" s="63">
        <v>32164</v>
      </c>
      <c r="G89" s="138">
        <v>50000</v>
      </c>
    </row>
    <row r="90" spans="1:7" ht="15">
      <c r="A90" s="88" t="s">
        <v>123</v>
      </c>
      <c r="B90" s="89"/>
      <c r="C90" s="90"/>
      <c r="D90" s="84">
        <v>690699</v>
      </c>
      <c r="E90" s="84">
        <f>SUM(E91:E95)</f>
        <v>811445</v>
      </c>
      <c r="F90" s="85">
        <f>SUM(F91:F95)</f>
        <v>779585</v>
      </c>
      <c r="G90" s="141">
        <f>SUM(G91:G95)</f>
        <v>770000</v>
      </c>
    </row>
    <row r="91" spans="1:7" ht="15">
      <c r="A91" s="92"/>
      <c r="B91" s="76" t="s">
        <v>124</v>
      </c>
      <c r="C91" s="77" t="s">
        <v>125</v>
      </c>
      <c r="D91" s="78">
        <v>437570</v>
      </c>
      <c r="E91" s="80">
        <v>550000</v>
      </c>
      <c r="F91" s="63">
        <v>537510</v>
      </c>
      <c r="G91" s="144">
        <v>550000</v>
      </c>
    </row>
    <row r="92" spans="1:7" ht="15">
      <c r="A92" s="92"/>
      <c r="B92" s="76" t="s">
        <v>126</v>
      </c>
      <c r="C92" s="77" t="s">
        <v>127</v>
      </c>
      <c r="D92" s="78">
        <v>39850</v>
      </c>
      <c r="E92" s="80">
        <v>50000</v>
      </c>
      <c r="F92" s="63">
        <v>48400</v>
      </c>
      <c r="G92" s="144">
        <v>50000</v>
      </c>
    </row>
    <row r="93" spans="1:7" ht="15">
      <c r="A93" s="92"/>
      <c r="B93" s="76" t="s">
        <v>128</v>
      </c>
      <c r="C93" s="77" t="s">
        <v>278</v>
      </c>
      <c r="D93" s="78">
        <v>147458.5</v>
      </c>
      <c r="E93" s="94">
        <v>60000</v>
      </c>
      <c r="F93" s="63">
        <v>54440</v>
      </c>
      <c r="G93" s="144">
        <v>40000</v>
      </c>
    </row>
    <row r="94" spans="1:7" ht="15">
      <c r="A94" s="92"/>
      <c r="B94" s="76" t="s">
        <v>263</v>
      </c>
      <c r="C94" s="77" t="s">
        <v>264</v>
      </c>
      <c r="D94" s="78"/>
      <c r="E94" s="80">
        <v>71445</v>
      </c>
      <c r="F94" s="63">
        <v>62375</v>
      </c>
      <c r="G94" s="144">
        <v>50000</v>
      </c>
    </row>
    <row r="95" spans="1:7" ht="15">
      <c r="A95" s="92"/>
      <c r="B95" s="76" t="s">
        <v>129</v>
      </c>
      <c r="C95" s="77" t="s">
        <v>130</v>
      </c>
      <c r="D95" s="80">
        <v>65820</v>
      </c>
      <c r="E95" s="80">
        <v>80000</v>
      </c>
      <c r="F95" s="63">
        <v>76860</v>
      </c>
      <c r="G95" s="140">
        <v>80000</v>
      </c>
    </row>
    <row r="96" spans="1:7" ht="15">
      <c r="A96" s="95" t="s">
        <v>131</v>
      </c>
      <c r="B96" s="96"/>
      <c r="C96" s="97"/>
      <c r="D96" s="84">
        <f>SUM(D97:D98)</f>
        <v>46072</v>
      </c>
      <c r="E96" s="84">
        <f>SUM(E97:E98)</f>
        <v>66936</v>
      </c>
      <c r="F96" s="85">
        <f>SUM(F97:F98)</f>
        <v>28141</v>
      </c>
      <c r="G96" s="141">
        <f>SUM(G97:G98)</f>
        <v>110000</v>
      </c>
    </row>
    <row r="97" spans="1:7" ht="15">
      <c r="A97" s="92"/>
      <c r="B97" s="76" t="s">
        <v>132</v>
      </c>
      <c r="C97" s="77" t="s">
        <v>133</v>
      </c>
      <c r="D97" s="78">
        <v>13037</v>
      </c>
      <c r="E97" s="80">
        <v>15000</v>
      </c>
      <c r="F97" s="63">
        <v>4787</v>
      </c>
      <c r="G97" s="140">
        <v>50000</v>
      </c>
    </row>
    <row r="98" spans="1:7" ht="15">
      <c r="A98" s="92"/>
      <c r="B98" s="76" t="s">
        <v>134</v>
      </c>
      <c r="C98" s="77" t="s">
        <v>135</v>
      </c>
      <c r="D98" s="78">
        <v>33035</v>
      </c>
      <c r="E98" s="80">
        <v>51936</v>
      </c>
      <c r="F98" s="63">
        <v>23354</v>
      </c>
      <c r="G98" s="140">
        <v>60000</v>
      </c>
    </row>
    <row r="99" spans="1:7" ht="15">
      <c r="A99" s="95" t="s">
        <v>136</v>
      </c>
      <c r="B99" s="96"/>
      <c r="C99" s="97"/>
      <c r="D99" s="84">
        <f>SUM(D100:D102)</f>
        <v>650798.8799999999</v>
      </c>
      <c r="E99" s="84">
        <f>SUM(E100:E102)</f>
        <v>455000</v>
      </c>
      <c r="F99" s="85">
        <f>SUM(F100:F102)</f>
        <v>682231</v>
      </c>
      <c r="G99" s="141">
        <f>SUM(G100:G102)</f>
        <v>705000</v>
      </c>
    </row>
    <row r="100" spans="1:7" ht="15">
      <c r="A100" s="92"/>
      <c r="B100" s="76" t="s">
        <v>137</v>
      </c>
      <c r="C100" s="77" t="s">
        <v>138</v>
      </c>
      <c r="D100" s="78">
        <v>55430.45</v>
      </c>
      <c r="E100" s="98">
        <v>55000</v>
      </c>
      <c r="F100" s="63">
        <f>59069-6318</f>
        <v>52751</v>
      </c>
      <c r="G100" s="145">
        <v>55000</v>
      </c>
    </row>
    <row r="101" spans="1:7" ht="15">
      <c r="A101" s="92"/>
      <c r="B101" s="76" t="s">
        <v>139</v>
      </c>
      <c r="C101" s="77" t="s">
        <v>140</v>
      </c>
      <c r="D101" s="78">
        <v>508933.62</v>
      </c>
      <c r="E101" s="98">
        <v>360000</v>
      </c>
      <c r="F101" s="64">
        <f>566415</f>
        <v>566415</v>
      </c>
      <c r="G101" s="145">
        <v>600000</v>
      </c>
    </row>
    <row r="102" spans="1:7" ht="15">
      <c r="A102" s="92"/>
      <c r="B102" s="76" t="s">
        <v>141</v>
      </c>
      <c r="C102" s="77" t="s">
        <v>142</v>
      </c>
      <c r="D102" s="78">
        <v>86434.81</v>
      </c>
      <c r="E102" s="98">
        <v>40000</v>
      </c>
      <c r="F102" s="64">
        <v>63065</v>
      </c>
      <c r="G102" s="145">
        <v>50000</v>
      </c>
    </row>
    <row r="103" spans="1:7" ht="15">
      <c r="A103" s="95" t="s">
        <v>261</v>
      </c>
      <c r="B103" s="96"/>
      <c r="C103" s="97"/>
      <c r="D103" s="84">
        <f>SUM(D104:D106)</f>
        <v>131276</v>
      </c>
      <c r="E103" s="84">
        <f>SUM(E104:E106)</f>
        <v>141500</v>
      </c>
      <c r="F103" s="85">
        <f>SUM(F104:F106)</f>
        <v>128774</v>
      </c>
      <c r="G103" s="141">
        <f>SUM(G104:G106)</f>
        <v>165000</v>
      </c>
    </row>
    <row r="104" spans="1:7" ht="15">
      <c r="A104" s="92"/>
      <c r="B104" s="76" t="s">
        <v>143</v>
      </c>
      <c r="C104" s="77" t="s">
        <v>144</v>
      </c>
      <c r="D104" s="78">
        <v>108000</v>
      </c>
      <c r="E104" s="80">
        <v>108000</v>
      </c>
      <c r="F104" s="63">
        <v>114000</v>
      </c>
      <c r="G104" s="144">
        <f>120000</f>
        <v>120000</v>
      </c>
    </row>
    <row r="105" spans="1:7" ht="15">
      <c r="A105" s="92"/>
      <c r="B105" s="76" t="s">
        <v>145</v>
      </c>
      <c r="C105" s="77" t="s">
        <v>257</v>
      </c>
      <c r="D105" s="78">
        <v>16276</v>
      </c>
      <c r="E105" s="80">
        <v>23500</v>
      </c>
      <c r="F105" s="64">
        <v>8774</v>
      </c>
      <c r="G105" s="144">
        <v>15000</v>
      </c>
    </row>
    <row r="106" spans="1:7" ht="15">
      <c r="A106" s="92"/>
      <c r="B106" s="76" t="s">
        <v>146</v>
      </c>
      <c r="C106" s="77" t="s">
        <v>147</v>
      </c>
      <c r="D106" s="78">
        <v>7000</v>
      </c>
      <c r="E106" s="80">
        <v>10000</v>
      </c>
      <c r="F106" s="63">
        <v>6000</v>
      </c>
      <c r="G106" s="146">
        <f>6000+15000+6000+3000</f>
        <v>30000</v>
      </c>
    </row>
    <row r="107" spans="1:7" ht="15">
      <c r="A107" s="99" t="s">
        <v>148</v>
      </c>
      <c r="B107" s="100"/>
      <c r="C107" s="101"/>
      <c r="D107" s="84">
        <v>3283092</v>
      </c>
      <c r="E107" s="84">
        <f>SUM(E108:E115)</f>
        <v>3515300</v>
      </c>
      <c r="F107" s="85">
        <f>SUM(F108:F115)</f>
        <v>3363145</v>
      </c>
      <c r="G107" s="141">
        <f>SUM(G108:G115)</f>
        <v>3933300</v>
      </c>
    </row>
    <row r="108" spans="1:7" ht="15">
      <c r="A108" s="92"/>
      <c r="B108" s="76" t="s">
        <v>149</v>
      </c>
      <c r="C108" s="77" t="s">
        <v>270</v>
      </c>
      <c r="D108" s="78">
        <v>700001</v>
      </c>
      <c r="E108" s="98">
        <v>700000</v>
      </c>
      <c r="F108" s="63">
        <v>680305</v>
      </c>
      <c r="G108" s="147">
        <v>840000</v>
      </c>
    </row>
    <row r="109" spans="1:7" ht="15">
      <c r="A109" s="92"/>
      <c r="B109" s="76" t="s">
        <v>150</v>
      </c>
      <c r="C109" s="77" t="s">
        <v>151</v>
      </c>
      <c r="D109" s="78">
        <v>103992</v>
      </c>
      <c r="E109" s="80">
        <v>140300</v>
      </c>
      <c r="F109" s="63">
        <v>143989</v>
      </c>
      <c r="G109" s="140">
        <v>140300</v>
      </c>
    </row>
    <row r="110" spans="1:7" ht="15">
      <c r="A110" s="92"/>
      <c r="B110" s="76" t="s">
        <v>152</v>
      </c>
      <c r="C110" s="77" t="s">
        <v>153</v>
      </c>
      <c r="D110" s="78">
        <v>7656</v>
      </c>
      <c r="E110" s="80">
        <v>25000</v>
      </c>
      <c r="F110" s="63">
        <v>10000</v>
      </c>
      <c r="G110" s="140">
        <v>25000</v>
      </c>
    </row>
    <row r="111" spans="1:7" ht="15">
      <c r="A111" s="92"/>
      <c r="B111" s="76" t="s">
        <v>154</v>
      </c>
      <c r="C111" s="77" t="s">
        <v>155</v>
      </c>
      <c r="D111" s="78">
        <v>1041295</v>
      </c>
      <c r="E111" s="80">
        <v>1050000</v>
      </c>
      <c r="F111" s="63">
        <v>1045160</v>
      </c>
      <c r="G111" s="140">
        <v>1050000</v>
      </c>
    </row>
    <row r="112" spans="1:7" ht="15">
      <c r="A112" s="92"/>
      <c r="B112" s="76" t="s">
        <v>156</v>
      </c>
      <c r="C112" s="77" t="s">
        <v>273</v>
      </c>
      <c r="D112" s="78">
        <v>767483</v>
      </c>
      <c r="E112" s="98">
        <v>1000000</v>
      </c>
      <c r="F112" s="63">
        <v>995000</v>
      </c>
      <c r="G112" s="147">
        <v>1000000</v>
      </c>
    </row>
    <row r="113" spans="1:7" ht="15">
      <c r="A113" s="92"/>
      <c r="B113" s="76" t="s">
        <v>312</v>
      </c>
      <c r="C113" s="77" t="s">
        <v>313</v>
      </c>
      <c r="D113" s="78"/>
      <c r="E113" s="98"/>
      <c r="F113" s="63"/>
      <c r="G113" s="147">
        <v>168000</v>
      </c>
    </row>
    <row r="114" spans="1:7" ht="15">
      <c r="A114" s="92"/>
      <c r="B114" s="76" t="s">
        <v>157</v>
      </c>
      <c r="C114" s="77" t="s">
        <v>274</v>
      </c>
      <c r="D114" s="78">
        <v>444665</v>
      </c>
      <c r="E114" s="80">
        <v>500000</v>
      </c>
      <c r="F114" s="63">
        <v>428691</v>
      </c>
      <c r="G114" s="140">
        <v>600000</v>
      </c>
    </row>
    <row r="115" spans="1:7" ht="15">
      <c r="A115" s="92"/>
      <c r="B115" s="76" t="s">
        <v>265</v>
      </c>
      <c r="C115" s="77" t="s">
        <v>266</v>
      </c>
      <c r="D115" s="78">
        <v>100000</v>
      </c>
      <c r="E115" s="80">
        <v>100000</v>
      </c>
      <c r="F115" s="63">
        <v>60000</v>
      </c>
      <c r="G115" s="144">
        <v>110000</v>
      </c>
    </row>
    <row r="116" spans="1:7" ht="15">
      <c r="A116" s="95" t="s">
        <v>158</v>
      </c>
      <c r="B116" s="96"/>
      <c r="C116" s="97"/>
      <c r="D116" s="84">
        <f>SUM(D117:D117)</f>
        <v>88000</v>
      </c>
      <c r="E116" s="84">
        <f>SUM(E117:E117)</f>
        <v>175000</v>
      </c>
      <c r="F116" s="85">
        <f>SUM(F117:F117)</f>
        <v>8076</v>
      </c>
      <c r="G116" s="141">
        <f>SUM(G117:G118)</f>
        <v>290000</v>
      </c>
    </row>
    <row r="117" spans="1:7" ht="15">
      <c r="A117" s="92"/>
      <c r="B117" s="76" t="s">
        <v>159</v>
      </c>
      <c r="C117" s="77" t="s">
        <v>160</v>
      </c>
      <c r="D117" s="78">
        <v>88000</v>
      </c>
      <c r="E117" s="80">
        <v>175000</v>
      </c>
      <c r="F117" s="62">
        <v>8076</v>
      </c>
      <c r="G117" s="144">
        <v>150000</v>
      </c>
    </row>
    <row r="118" spans="1:7" ht="15">
      <c r="A118" s="92"/>
      <c r="B118" s="76" t="s">
        <v>303</v>
      </c>
      <c r="C118" s="77" t="s">
        <v>304</v>
      </c>
      <c r="D118" s="78"/>
      <c r="E118" s="80"/>
      <c r="F118" s="65"/>
      <c r="G118" s="144">
        <v>140000</v>
      </c>
    </row>
    <row r="119" spans="1:7" ht="15">
      <c r="A119" s="95" t="s">
        <v>161</v>
      </c>
      <c r="B119" s="96"/>
      <c r="C119" s="97"/>
      <c r="D119" s="84">
        <v>847356</v>
      </c>
      <c r="E119" s="84">
        <f>SUM(E120:E128)</f>
        <v>1196000</v>
      </c>
      <c r="F119" s="85">
        <f>SUM(F120:F128)</f>
        <v>1049260</v>
      </c>
      <c r="G119" s="141">
        <f>SUM(G120:G128)</f>
        <v>1274000</v>
      </c>
    </row>
    <row r="120" spans="1:7" ht="15">
      <c r="A120" s="92"/>
      <c r="B120" s="76" t="s">
        <v>162</v>
      </c>
      <c r="C120" s="77" t="s">
        <v>163</v>
      </c>
      <c r="D120" s="78">
        <v>334532</v>
      </c>
      <c r="E120" s="80">
        <v>390000</v>
      </c>
      <c r="F120" s="63">
        <v>351470</v>
      </c>
      <c r="G120" s="144">
        <v>380000</v>
      </c>
    </row>
    <row r="121" spans="1:7" ht="15">
      <c r="A121" s="92"/>
      <c r="B121" s="76" t="s">
        <v>164</v>
      </c>
      <c r="C121" s="77" t="s">
        <v>165</v>
      </c>
      <c r="D121" s="78">
        <v>53222</v>
      </c>
      <c r="E121" s="80">
        <v>50000</v>
      </c>
      <c r="F121" s="63">
        <v>54188</v>
      </c>
      <c r="G121" s="144">
        <v>57000</v>
      </c>
    </row>
    <row r="122" spans="1:7" ht="15">
      <c r="A122" s="92"/>
      <c r="B122" s="76" t="s">
        <v>166</v>
      </c>
      <c r="C122" s="77" t="s">
        <v>167</v>
      </c>
      <c r="D122" s="78">
        <v>48000</v>
      </c>
      <c r="E122" s="80">
        <v>6000</v>
      </c>
      <c r="F122" s="63">
        <v>6000</v>
      </c>
      <c r="G122" s="144">
        <v>5000</v>
      </c>
    </row>
    <row r="123" spans="1:7" ht="15">
      <c r="A123" s="92"/>
      <c r="B123" s="76" t="s">
        <v>251</v>
      </c>
      <c r="C123" s="77" t="s">
        <v>252</v>
      </c>
      <c r="D123" s="78">
        <v>2000</v>
      </c>
      <c r="E123" s="80">
        <v>15000</v>
      </c>
      <c r="F123" s="63">
        <v>8090</v>
      </c>
      <c r="G123" s="144">
        <v>15000</v>
      </c>
    </row>
    <row r="124" spans="1:7" ht="15">
      <c r="A124" s="92"/>
      <c r="B124" s="76" t="s">
        <v>168</v>
      </c>
      <c r="C124" s="77" t="s">
        <v>169</v>
      </c>
      <c r="D124" s="78">
        <v>310452</v>
      </c>
      <c r="E124" s="80">
        <v>345000</v>
      </c>
      <c r="F124" s="63">
        <f>260523+40000</f>
        <v>300523</v>
      </c>
      <c r="G124" s="144">
        <v>435000</v>
      </c>
    </row>
    <row r="125" spans="1:7" ht="15">
      <c r="A125" s="92"/>
      <c r="B125" s="76" t="s">
        <v>249</v>
      </c>
      <c r="C125" s="77" t="s">
        <v>250</v>
      </c>
      <c r="D125" s="78">
        <v>46000</v>
      </c>
      <c r="E125" s="80">
        <v>120000</v>
      </c>
      <c r="F125" s="63">
        <v>79000</v>
      </c>
      <c r="G125" s="144">
        <v>130000</v>
      </c>
    </row>
    <row r="126" spans="1:7" ht="15">
      <c r="A126" s="92"/>
      <c r="B126" s="76" t="s">
        <v>170</v>
      </c>
      <c r="C126" s="77" t="s">
        <v>171</v>
      </c>
      <c r="D126" s="78">
        <v>12100</v>
      </c>
      <c r="E126" s="80">
        <v>250000</v>
      </c>
      <c r="F126" s="63">
        <v>244989</v>
      </c>
      <c r="G126" s="144">
        <v>240000</v>
      </c>
    </row>
    <row r="127" spans="1:7" ht="15">
      <c r="A127" s="92"/>
      <c r="B127" s="76" t="s">
        <v>254</v>
      </c>
      <c r="C127" s="77" t="s">
        <v>256</v>
      </c>
      <c r="D127" s="78">
        <v>5000</v>
      </c>
      <c r="E127" s="80">
        <v>5000</v>
      </c>
      <c r="F127" s="63">
        <v>5000</v>
      </c>
      <c r="G127" s="144">
        <v>5000</v>
      </c>
    </row>
    <row r="128" spans="1:7" ht="15">
      <c r="A128" s="92"/>
      <c r="B128" s="76" t="s">
        <v>269</v>
      </c>
      <c r="C128" s="77" t="s">
        <v>275</v>
      </c>
      <c r="D128" s="80"/>
      <c r="E128" s="80">
        <v>15000</v>
      </c>
      <c r="F128" s="63">
        <v>0</v>
      </c>
      <c r="G128" s="144">
        <v>7000</v>
      </c>
    </row>
    <row r="129" spans="1:7" ht="15">
      <c r="A129" s="95" t="s">
        <v>172</v>
      </c>
      <c r="B129" s="96"/>
      <c r="C129" s="97"/>
      <c r="D129" s="102">
        <v>0</v>
      </c>
      <c r="E129" s="102">
        <v>5000</v>
      </c>
      <c r="F129" s="103">
        <v>0</v>
      </c>
      <c r="G129" s="148">
        <v>5000</v>
      </c>
    </row>
    <row r="130" spans="1:7" ht="15">
      <c r="A130" s="104" t="s">
        <v>173</v>
      </c>
      <c r="B130" s="105"/>
      <c r="C130" s="106"/>
      <c r="D130" s="84">
        <f>SUM(D131:D136)</f>
        <v>1173258</v>
      </c>
      <c r="E130" s="84">
        <f>SUM(E131:E136)</f>
        <v>1856818.6</v>
      </c>
      <c r="F130" s="85">
        <f>SUM(F131:F136)</f>
        <v>1605415</v>
      </c>
      <c r="G130" s="141">
        <f>SUM(G131:G136)</f>
        <v>2070104.4</v>
      </c>
    </row>
    <row r="131" spans="1:7" ht="15">
      <c r="A131" s="92"/>
      <c r="B131" s="76" t="s">
        <v>174</v>
      </c>
      <c r="C131" s="77" t="s">
        <v>175</v>
      </c>
      <c r="D131" s="78">
        <v>866106</v>
      </c>
      <c r="E131" s="80">
        <f>13*(30000+22000+21000)+6*19000+10*21000+6*10000</f>
        <v>1333000</v>
      </c>
      <c r="F131" s="63">
        <v>1170986</v>
      </c>
      <c r="G131" s="144">
        <f>13*(30000+22000+2*21000+20000)</f>
        <v>1482000</v>
      </c>
    </row>
    <row r="132" spans="1:7" ht="15">
      <c r="A132" s="92"/>
      <c r="B132" s="76" t="s">
        <v>176</v>
      </c>
      <c r="C132" s="77" t="s">
        <v>177</v>
      </c>
      <c r="D132" s="78">
        <v>194361</v>
      </c>
      <c r="E132" s="78">
        <f>(13*(30000+22000+21000)+6*19000+10*21000+6*10000)*0.25</f>
        <v>333250</v>
      </c>
      <c r="F132" s="63">
        <v>278051</v>
      </c>
      <c r="G132" s="138">
        <f>G131*0.25</f>
        <v>370500</v>
      </c>
    </row>
    <row r="133" spans="1:7" ht="15">
      <c r="A133" s="92"/>
      <c r="B133" s="76" t="s">
        <v>178</v>
      </c>
      <c r="C133" s="77" t="s">
        <v>179</v>
      </c>
      <c r="D133" s="78">
        <v>69965</v>
      </c>
      <c r="E133" s="78">
        <f>(13*(30000+22000+21000)+6*19000+10*21000+6*10000)*0.09</f>
        <v>119970</v>
      </c>
      <c r="F133" s="63">
        <v>100096</v>
      </c>
      <c r="G133" s="138">
        <f>G131*0.09</f>
        <v>133380</v>
      </c>
    </row>
    <row r="134" spans="1:7" ht="15">
      <c r="A134" s="92"/>
      <c r="B134" s="76" t="s">
        <v>180</v>
      </c>
      <c r="C134" s="77" t="s">
        <v>181</v>
      </c>
      <c r="D134" s="78">
        <v>3276</v>
      </c>
      <c r="E134" s="78">
        <f>(13*(30000+22000+21000)+6*19000+10*21000+6*10000)*0.0042</f>
        <v>5598.599999999999</v>
      </c>
      <c r="F134" s="63">
        <v>4682</v>
      </c>
      <c r="G134" s="138">
        <f>G131*0.0042</f>
        <v>6224.4</v>
      </c>
    </row>
    <row r="135" spans="1:7" ht="15">
      <c r="A135" s="92"/>
      <c r="B135" s="76" t="s">
        <v>182</v>
      </c>
      <c r="C135" s="77" t="s">
        <v>183</v>
      </c>
      <c r="D135" s="78">
        <v>8700</v>
      </c>
      <c r="E135" s="98">
        <f>12*(300+300+300)+14*300</f>
        <v>15000</v>
      </c>
      <c r="F135" s="63">
        <v>8700</v>
      </c>
      <c r="G135" s="149">
        <f>12*5*300</f>
        <v>18000</v>
      </c>
    </row>
    <row r="136" spans="1:7" ht="15">
      <c r="A136" s="92"/>
      <c r="B136" s="76" t="s">
        <v>184</v>
      </c>
      <c r="C136" s="77" t="s">
        <v>185</v>
      </c>
      <c r="D136" s="78">
        <v>30850</v>
      </c>
      <c r="E136" s="98">
        <v>50000</v>
      </c>
      <c r="F136" s="63">
        <v>42900</v>
      </c>
      <c r="G136" s="149">
        <v>60000</v>
      </c>
    </row>
    <row r="137" spans="1:7" ht="15">
      <c r="A137" s="104" t="s">
        <v>260</v>
      </c>
      <c r="B137" s="105"/>
      <c r="C137" s="106"/>
      <c r="D137" s="84">
        <f>SUM(D138:D146)</f>
        <v>1179310</v>
      </c>
      <c r="E137" s="84">
        <f>SUM(E138:E146)</f>
        <v>1360000</v>
      </c>
      <c r="F137" s="84">
        <f>SUM(F138:F146)</f>
        <v>1324030</v>
      </c>
      <c r="G137" s="141">
        <f>SUM(G138:G146)</f>
        <v>1267000</v>
      </c>
    </row>
    <row r="138" spans="1:7" ht="15">
      <c r="A138" s="92"/>
      <c r="B138" s="76" t="s">
        <v>186</v>
      </c>
      <c r="C138" s="77" t="s">
        <v>187</v>
      </c>
      <c r="D138" s="78">
        <v>442000</v>
      </c>
      <c r="E138" s="98">
        <f>12*(15000+10000+3*4000+2000+3*1000)</f>
        <v>504000</v>
      </c>
      <c r="F138" s="63">
        <f>496000+10000-12000</f>
        <v>494000</v>
      </c>
      <c r="G138" s="149">
        <f>12*(15000+10000+3*4000+5000+1000)</f>
        <v>516000</v>
      </c>
    </row>
    <row r="139" spans="1:7" ht="15">
      <c r="A139" s="92"/>
      <c r="B139" s="76" t="s">
        <v>188</v>
      </c>
      <c r="C139" s="77" t="s">
        <v>189</v>
      </c>
      <c r="D139" s="78">
        <v>50000</v>
      </c>
      <c r="E139" s="98">
        <v>49000</v>
      </c>
      <c r="F139" s="63">
        <f>74800-26000</f>
        <v>48800</v>
      </c>
      <c r="G139" s="149">
        <v>49000</v>
      </c>
    </row>
    <row r="140" spans="1:7" ht="15">
      <c r="A140" s="92"/>
      <c r="B140" s="76" t="s">
        <v>190</v>
      </c>
      <c r="C140" s="77" t="s">
        <v>276</v>
      </c>
      <c r="D140" s="78">
        <v>120000</v>
      </c>
      <c r="E140" s="80">
        <v>120000</v>
      </c>
      <c r="F140" s="63">
        <v>120000</v>
      </c>
      <c r="G140" s="144">
        <v>140000</v>
      </c>
    </row>
    <row r="141" spans="1:7" ht="15">
      <c r="A141" s="92"/>
      <c r="B141" s="76" t="s">
        <v>191</v>
      </c>
      <c r="C141" s="77" t="s">
        <v>192</v>
      </c>
      <c r="D141" s="78">
        <v>22000</v>
      </c>
      <c r="E141" s="80">
        <v>22000</v>
      </c>
      <c r="F141" s="63">
        <f>22000+16000</f>
        <v>38000</v>
      </c>
      <c r="G141" s="144">
        <v>22000</v>
      </c>
    </row>
    <row r="142" spans="1:7" ht="15">
      <c r="A142" s="92"/>
      <c r="B142" s="76" t="s">
        <v>193</v>
      </c>
      <c r="C142" s="77" t="s">
        <v>194</v>
      </c>
      <c r="D142" s="78">
        <v>75000</v>
      </c>
      <c r="E142" s="80">
        <v>80000</v>
      </c>
      <c r="F142" s="63">
        <v>80000</v>
      </c>
      <c r="G142" s="144">
        <v>80000</v>
      </c>
    </row>
    <row r="143" spans="1:7" ht="15">
      <c r="A143" s="92"/>
      <c r="B143" s="76" t="s">
        <v>195</v>
      </c>
      <c r="C143" s="77" t="s">
        <v>196</v>
      </c>
      <c r="D143" s="78">
        <v>3630</v>
      </c>
      <c r="E143" s="98">
        <v>20000</v>
      </c>
      <c r="F143" s="63">
        <v>16050</v>
      </c>
      <c r="G143" s="149">
        <v>20000</v>
      </c>
    </row>
    <row r="144" spans="1:249" s="12" customFormat="1" ht="15">
      <c r="A144" s="92"/>
      <c r="B144" s="76" t="s">
        <v>197</v>
      </c>
      <c r="C144" s="77" t="s">
        <v>198</v>
      </c>
      <c r="D144" s="107">
        <v>385000</v>
      </c>
      <c r="E144" s="98">
        <v>450000</v>
      </c>
      <c r="F144" s="63">
        <v>430000</v>
      </c>
      <c r="G144" s="147">
        <v>325000</v>
      </c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</row>
    <row r="145" spans="1:7" ht="15">
      <c r="A145" s="92"/>
      <c r="B145" s="76" t="s">
        <v>199</v>
      </c>
      <c r="C145" s="77" t="s">
        <v>200</v>
      </c>
      <c r="D145" s="78">
        <v>10000</v>
      </c>
      <c r="E145" s="80">
        <v>15000</v>
      </c>
      <c r="F145" s="63">
        <v>15000</v>
      </c>
      <c r="G145" s="144">
        <v>15000</v>
      </c>
    </row>
    <row r="146" spans="1:7" ht="15">
      <c r="A146" s="92"/>
      <c r="B146" s="76" t="s">
        <v>201</v>
      </c>
      <c r="C146" s="77" t="s">
        <v>202</v>
      </c>
      <c r="D146" s="78">
        <v>71680</v>
      </c>
      <c r="E146" s="80">
        <v>100000</v>
      </c>
      <c r="F146" s="64">
        <f>70180+12000</f>
        <v>82180</v>
      </c>
      <c r="G146" s="144">
        <v>100000</v>
      </c>
    </row>
    <row r="147" spans="1:7" ht="15">
      <c r="A147" s="108" t="s">
        <v>203</v>
      </c>
      <c r="B147" s="109"/>
      <c r="C147" s="110"/>
      <c r="D147" s="84">
        <f>SUM(D148:D157)</f>
        <v>377808</v>
      </c>
      <c r="E147" s="84">
        <f>SUM(E148:E157)</f>
        <v>496000</v>
      </c>
      <c r="F147" s="85">
        <f>SUM(F148:F157)</f>
        <v>347475</v>
      </c>
      <c r="G147" s="141">
        <f>SUM(G148:G158)</f>
        <v>427000</v>
      </c>
    </row>
    <row r="148" spans="1:7" ht="15">
      <c r="A148" s="92"/>
      <c r="B148" s="76" t="s">
        <v>204</v>
      </c>
      <c r="C148" s="77" t="s">
        <v>205</v>
      </c>
      <c r="D148" s="78">
        <v>58752</v>
      </c>
      <c r="E148" s="80">
        <v>90000</v>
      </c>
      <c r="F148" s="63">
        <v>52635</v>
      </c>
      <c r="G148" s="144">
        <v>90000</v>
      </c>
    </row>
    <row r="149" spans="1:7" ht="15">
      <c r="A149" s="92"/>
      <c r="B149" s="76" t="s">
        <v>206</v>
      </c>
      <c r="C149" s="77" t="s">
        <v>207</v>
      </c>
      <c r="D149" s="78">
        <v>113066</v>
      </c>
      <c r="E149" s="80">
        <v>150000</v>
      </c>
      <c r="F149" s="63">
        <v>134041</v>
      </c>
      <c r="G149" s="144">
        <v>100000</v>
      </c>
    </row>
    <row r="150" spans="1:7" ht="15">
      <c r="A150" s="92"/>
      <c r="B150" s="76" t="s">
        <v>208</v>
      </c>
      <c r="C150" s="77" t="s">
        <v>209</v>
      </c>
      <c r="D150" s="78">
        <v>95790</v>
      </c>
      <c r="E150" s="80">
        <v>80000</v>
      </c>
      <c r="F150" s="63">
        <v>93580</v>
      </c>
      <c r="G150" s="144">
        <v>80000</v>
      </c>
    </row>
    <row r="151" spans="1:7" ht="15">
      <c r="A151" s="111"/>
      <c r="B151" s="112" t="s">
        <v>210</v>
      </c>
      <c r="C151" s="113" t="s">
        <v>211</v>
      </c>
      <c r="D151" s="78">
        <v>25823</v>
      </c>
      <c r="E151" s="98">
        <v>25000</v>
      </c>
      <c r="F151" s="63">
        <v>21376</v>
      </c>
      <c r="G151" s="149">
        <v>25000</v>
      </c>
    </row>
    <row r="152" spans="1:7" ht="15">
      <c r="A152" s="92"/>
      <c r="B152" s="76" t="s">
        <v>212</v>
      </c>
      <c r="C152" s="77" t="s">
        <v>213</v>
      </c>
      <c r="D152" s="78">
        <v>3404</v>
      </c>
      <c r="E152" s="80">
        <v>6000</v>
      </c>
      <c r="F152" s="63">
        <v>15867</v>
      </c>
      <c r="G152" s="144">
        <v>15000</v>
      </c>
    </row>
    <row r="153" spans="1:7" ht="15">
      <c r="A153" s="92"/>
      <c r="B153" s="76" t="s">
        <v>214</v>
      </c>
      <c r="C153" s="77" t="s">
        <v>215</v>
      </c>
      <c r="D153" s="78">
        <v>32693</v>
      </c>
      <c r="E153" s="80">
        <v>25000</v>
      </c>
      <c r="F153" s="63">
        <v>18921</v>
      </c>
      <c r="G153" s="144">
        <v>25000</v>
      </c>
    </row>
    <row r="154" spans="1:7" ht="15">
      <c r="A154" s="92"/>
      <c r="B154" s="76" t="s">
        <v>216</v>
      </c>
      <c r="C154" s="77" t="s">
        <v>217</v>
      </c>
      <c r="D154" s="78">
        <v>9714</v>
      </c>
      <c r="E154" s="80">
        <v>5000</v>
      </c>
      <c r="F154" s="63">
        <v>0</v>
      </c>
      <c r="G154" s="144">
        <v>5000</v>
      </c>
    </row>
    <row r="155" spans="1:7" ht="15">
      <c r="A155" s="92"/>
      <c r="B155" s="76" t="s">
        <v>258</v>
      </c>
      <c r="C155" s="77" t="s">
        <v>259</v>
      </c>
      <c r="D155" s="78">
        <v>988</v>
      </c>
      <c r="E155" s="80">
        <v>60000</v>
      </c>
      <c r="F155" s="63">
        <v>5827</v>
      </c>
      <c r="G155" s="144">
        <v>2000</v>
      </c>
    </row>
    <row r="156" spans="1:7" ht="15">
      <c r="A156" s="92"/>
      <c r="B156" s="76" t="s">
        <v>218</v>
      </c>
      <c r="C156" s="77" t="s">
        <v>219</v>
      </c>
      <c r="D156" s="78">
        <v>0</v>
      </c>
      <c r="E156" s="80">
        <v>5000</v>
      </c>
      <c r="F156" s="63">
        <v>2034</v>
      </c>
      <c r="G156" s="144">
        <v>5000</v>
      </c>
    </row>
    <row r="157" spans="1:7" ht="15">
      <c r="A157" s="92"/>
      <c r="B157" s="76" t="s">
        <v>220</v>
      </c>
      <c r="C157" s="77" t="s">
        <v>221</v>
      </c>
      <c r="D157" s="78">
        <v>37578</v>
      </c>
      <c r="E157" s="98">
        <v>50000</v>
      </c>
      <c r="F157" s="63">
        <v>3194</v>
      </c>
      <c r="G157" s="149">
        <v>10000</v>
      </c>
    </row>
    <row r="158" spans="1:7" ht="15">
      <c r="A158" s="92"/>
      <c r="B158" s="76" t="s">
        <v>308</v>
      </c>
      <c r="C158" s="77" t="s">
        <v>307</v>
      </c>
      <c r="D158" s="78"/>
      <c r="E158" s="98"/>
      <c r="F158" s="62"/>
      <c r="G158" s="149">
        <v>70000</v>
      </c>
    </row>
    <row r="159" spans="1:7" ht="15">
      <c r="A159" s="108" t="s">
        <v>222</v>
      </c>
      <c r="B159" s="109"/>
      <c r="C159" s="110"/>
      <c r="D159" s="84">
        <v>411238</v>
      </c>
      <c r="E159" s="84">
        <f>SUM(E160:E172)</f>
        <v>431700</v>
      </c>
      <c r="F159" s="85">
        <f>SUM(F160:F172)</f>
        <v>665680</v>
      </c>
      <c r="G159" s="141">
        <f>SUM(G160:G172)</f>
        <v>661696</v>
      </c>
    </row>
    <row r="160" spans="1:7" ht="15">
      <c r="A160" s="92"/>
      <c r="B160" s="76" t="s">
        <v>223</v>
      </c>
      <c r="C160" s="77" t="s">
        <v>271</v>
      </c>
      <c r="D160" s="78">
        <v>200966.54</v>
      </c>
      <c r="E160" s="114">
        <v>220000</v>
      </c>
      <c r="F160" s="63">
        <v>209241</v>
      </c>
      <c r="G160" s="147">
        <v>220000</v>
      </c>
    </row>
    <row r="161" spans="1:7" ht="15">
      <c r="A161" s="92"/>
      <c r="B161" s="76" t="s">
        <v>224</v>
      </c>
      <c r="C161" s="77" t="s">
        <v>225</v>
      </c>
      <c r="D161" s="78">
        <v>7914</v>
      </c>
      <c r="E161" s="115">
        <v>24000</v>
      </c>
      <c r="F161" s="63">
        <v>20378</v>
      </c>
      <c r="G161" s="140">
        <v>24000</v>
      </c>
    </row>
    <row r="162" spans="1:7" ht="15">
      <c r="A162" s="92"/>
      <c r="B162" s="76" t="s">
        <v>226</v>
      </c>
      <c r="C162" s="77" t="s">
        <v>227</v>
      </c>
      <c r="D162" s="78">
        <v>5333.8</v>
      </c>
      <c r="E162" s="114">
        <v>6000</v>
      </c>
      <c r="F162" s="63">
        <v>19753</v>
      </c>
      <c r="G162" s="147">
        <v>15000</v>
      </c>
    </row>
    <row r="163" spans="1:7" ht="15">
      <c r="A163" s="92"/>
      <c r="B163" s="76" t="s">
        <v>228</v>
      </c>
      <c r="C163" s="77" t="s">
        <v>229</v>
      </c>
      <c r="D163" s="78">
        <v>19035</v>
      </c>
      <c r="E163" s="115">
        <v>20000</v>
      </c>
      <c r="F163" s="63">
        <v>16295</v>
      </c>
      <c r="G163" s="140">
        <v>20000</v>
      </c>
    </row>
    <row r="164" spans="1:7" ht="15">
      <c r="A164" s="92"/>
      <c r="B164" s="76" t="s">
        <v>230</v>
      </c>
      <c r="C164" s="77" t="s">
        <v>231</v>
      </c>
      <c r="D164" s="78">
        <v>39522.27</v>
      </c>
      <c r="E164" s="114">
        <v>40000</v>
      </c>
      <c r="F164" s="63">
        <v>26227</v>
      </c>
      <c r="G164" s="147">
        <v>30000</v>
      </c>
    </row>
    <row r="165" spans="1:7" ht="15">
      <c r="A165" s="92"/>
      <c r="B165" s="76" t="s">
        <v>232</v>
      </c>
      <c r="C165" s="77" t="s">
        <v>233</v>
      </c>
      <c r="D165" s="78">
        <v>19630</v>
      </c>
      <c r="E165" s="114">
        <v>40000</v>
      </c>
      <c r="F165" s="63">
        <v>61722</v>
      </c>
      <c r="G165" s="145">
        <v>60000</v>
      </c>
    </row>
    <row r="166" spans="1:7" ht="15">
      <c r="A166" s="92"/>
      <c r="B166" s="76" t="s">
        <v>234</v>
      </c>
      <c r="C166" s="77" t="s">
        <v>235</v>
      </c>
      <c r="D166" s="78">
        <v>7640</v>
      </c>
      <c r="E166" s="114">
        <v>7700</v>
      </c>
      <c r="F166" s="63">
        <v>7545</v>
      </c>
      <c r="G166" s="145">
        <v>6000</v>
      </c>
    </row>
    <row r="167" spans="1:7" ht="15">
      <c r="A167" s="92"/>
      <c r="B167" s="76" t="s">
        <v>236</v>
      </c>
      <c r="C167" s="77" t="s">
        <v>237</v>
      </c>
      <c r="D167" s="78">
        <v>1112</v>
      </c>
      <c r="E167" s="114">
        <v>10000</v>
      </c>
      <c r="F167" s="63">
        <v>2308</v>
      </c>
      <c r="G167" s="145">
        <v>5000</v>
      </c>
    </row>
    <row r="168" spans="1:7" ht="15">
      <c r="A168" s="92"/>
      <c r="B168" s="76" t="s">
        <v>238</v>
      </c>
      <c r="C168" s="77" t="s">
        <v>239</v>
      </c>
      <c r="D168" s="78">
        <v>21766.3</v>
      </c>
      <c r="E168" s="114">
        <v>25000</v>
      </c>
      <c r="F168" s="63">
        <v>25388</v>
      </c>
      <c r="G168" s="145">
        <v>25000</v>
      </c>
    </row>
    <row r="169" spans="1:7" ht="15">
      <c r="A169" s="92"/>
      <c r="B169" s="76" t="s">
        <v>240</v>
      </c>
      <c r="C169" s="77" t="s">
        <v>241</v>
      </c>
      <c r="D169" s="78">
        <v>1350</v>
      </c>
      <c r="E169" s="114">
        <v>10000</v>
      </c>
      <c r="F169" s="63">
        <v>6132</v>
      </c>
      <c r="G169" s="145">
        <v>10000</v>
      </c>
    </row>
    <row r="170" spans="1:7" ht="15">
      <c r="A170" s="92"/>
      <c r="B170" s="76" t="s">
        <v>242</v>
      </c>
      <c r="C170" s="77" t="s">
        <v>243</v>
      </c>
      <c r="D170" s="78">
        <v>2040</v>
      </c>
      <c r="E170" s="114">
        <v>4000</v>
      </c>
      <c r="F170" s="63">
        <v>4295</v>
      </c>
      <c r="G170" s="145">
        <v>4000</v>
      </c>
    </row>
    <row r="171" spans="1:7" ht="15" customHeight="1">
      <c r="A171" s="92"/>
      <c r="B171" s="76" t="s">
        <v>244</v>
      </c>
      <c r="C171" s="77" t="s">
        <v>245</v>
      </c>
      <c r="D171" s="78">
        <v>54148</v>
      </c>
      <c r="E171" s="114">
        <v>25000</v>
      </c>
      <c r="F171" s="63">
        <f>77745+360</f>
        <v>78105</v>
      </c>
      <c r="G171" s="145">
        <v>40000</v>
      </c>
    </row>
    <row r="172" spans="1:7" ht="15.75" thickBot="1">
      <c r="A172" s="155"/>
      <c r="B172" s="156" t="s">
        <v>246</v>
      </c>
      <c r="C172" s="157" t="s">
        <v>247</v>
      </c>
      <c r="D172" s="158">
        <v>24000</v>
      </c>
      <c r="E172" s="159">
        <v>0</v>
      </c>
      <c r="F172" s="160">
        <f>170154+20214-2077</f>
        <v>188291</v>
      </c>
      <c r="G172" s="161">
        <v>202696</v>
      </c>
    </row>
    <row r="173" spans="1:7" ht="15.75" thickBot="1">
      <c r="A173" s="116" t="s">
        <v>48</v>
      </c>
      <c r="B173" s="117"/>
      <c r="C173" s="118"/>
      <c r="D173" s="119">
        <v>11200070</v>
      </c>
      <c r="E173" s="119">
        <f>E159+E147+E137+E130+E129+E119+E116+E107+E103+E99+E96+E90+E85+E72+E66+E50+E36</f>
        <v>13004999.6</v>
      </c>
      <c r="F173" s="120">
        <f>F159+F147+F137+F130+F129+F119+F116+F107+F103+F99+F96+F90+F85+F72+F66+F50+F36</f>
        <v>12784313</v>
      </c>
      <c r="G173" s="150">
        <f>G159+G147+G137+G130+G129+G119+G116+G107+G103+G99+G96+G90+G85+G72+G66+G50+G36</f>
        <v>15044100.4</v>
      </c>
    </row>
    <row r="174" spans="1:3" ht="15.75" thickBot="1">
      <c r="A174" s="14"/>
      <c r="B174" s="4"/>
      <c r="C174" s="5"/>
    </row>
    <row r="175" spans="1:7" ht="15.75" thickBot="1">
      <c r="A175" s="15" t="s">
        <v>248</v>
      </c>
      <c r="B175" s="16"/>
      <c r="C175" s="17"/>
      <c r="D175" s="154">
        <v>3369061</v>
      </c>
      <c r="E175" s="153">
        <f>E32-E173</f>
        <v>449000.4000000004</v>
      </c>
      <c r="F175" s="151">
        <f>F32-F173</f>
        <v>1380885</v>
      </c>
      <c r="G175" s="152">
        <f>G32-G173</f>
        <v>-575000.4000000004</v>
      </c>
    </row>
    <row r="176" ht="15">
      <c r="C176" s="10"/>
    </row>
    <row r="177" ht="15">
      <c r="C177" s="10"/>
    </row>
    <row r="178" ht="15">
      <c r="C178" s="10"/>
    </row>
    <row r="179" ht="15">
      <c r="C179" s="10"/>
    </row>
    <row r="180" ht="15">
      <c r="C180" s="10"/>
    </row>
    <row r="181" ht="15">
      <c r="C181" s="10"/>
    </row>
    <row r="182" ht="15">
      <c r="C182" s="10"/>
    </row>
    <row r="183" ht="15">
      <c r="C183" s="10"/>
    </row>
    <row r="184" ht="15">
      <c r="C184" s="10"/>
    </row>
    <row r="185" ht="15">
      <c r="C185" s="10"/>
    </row>
    <row r="186" ht="15">
      <c r="C186" s="10"/>
    </row>
    <row r="187" ht="15">
      <c r="C187" s="10"/>
    </row>
    <row r="188" ht="15">
      <c r="C188" s="10"/>
    </row>
    <row r="189" ht="15">
      <c r="C189" s="10"/>
    </row>
    <row r="190" ht="15">
      <c r="C190" s="10"/>
    </row>
    <row r="191" ht="15">
      <c r="C191" s="10"/>
    </row>
    <row r="192" ht="15">
      <c r="C192" s="10"/>
    </row>
    <row r="193" ht="15">
      <c r="C193" s="10"/>
    </row>
    <row r="194" ht="15">
      <c r="C194" s="10"/>
    </row>
    <row r="195" ht="15">
      <c r="C195" s="10"/>
    </row>
    <row r="196" ht="15">
      <c r="C196" s="10"/>
    </row>
    <row r="197" ht="15">
      <c r="C197" s="10"/>
    </row>
    <row r="198" ht="15">
      <c r="C198" s="10"/>
    </row>
    <row r="199" ht="15">
      <c r="C199" s="10"/>
    </row>
    <row r="200" ht="15">
      <c r="C200" s="10"/>
    </row>
    <row r="201" ht="15">
      <c r="C201" s="10"/>
    </row>
    <row r="202" ht="15">
      <c r="C202" s="10"/>
    </row>
    <row r="203" ht="15">
      <c r="C203" s="10"/>
    </row>
    <row r="204" ht="15">
      <c r="C204" s="10"/>
    </row>
    <row r="205" ht="15">
      <c r="C205" s="10"/>
    </row>
    <row r="206" ht="15">
      <c r="C206" s="10"/>
    </row>
    <row r="207" ht="15">
      <c r="C207" s="10"/>
    </row>
    <row r="208" ht="15">
      <c r="C208" s="10"/>
    </row>
    <row r="209" ht="15">
      <c r="C209" s="10"/>
    </row>
    <row r="210" ht="15">
      <c r="C210" s="10"/>
    </row>
    <row r="211" ht="15">
      <c r="C211" s="10"/>
    </row>
    <row r="212" ht="15">
      <c r="C212" s="10"/>
    </row>
    <row r="213" ht="15">
      <c r="C213" s="10"/>
    </row>
    <row r="214" ht="15">
      <c r="C214" s="10"/>
    </row>
    <row r="215" ht="15">
      <c r="C215" s="10"/>
    </row>
    <row r="216" ht="15">
      <c r="C216" s="10"/>
    </row>
    <row r="217" ht="15">
      <c r="C217" s="10"/>
    </row>
    <row r="218" ht="15">
      <c r="C218" s="10"/>
    </row>
    <row r="219" ht="15">
      <c r="C219" s="10"/>
    </row>
    <row r="220" ht="15">
      <c r="C220" s="10"/>
    </row>
    <row r="221" ht="15">
      <c r="C221" s="10"/>
    </row>
    <row r="222" ht="15">
      <c r="C222" s="10"/>
    </row>
    <row r="223" ht="15">
      <c r="C223" s="10"/>
    </row>
    <row r="224" ht="15">
      <c r="C224" s="10"/>
    </row>
    <row r="225" ht="15">
      <c r="C225" s="10"/>
    </row>
    <row r="226" ht="15">
      <c r="C226" s="10"/>
    </row>
    <row r="227" ht="15">
      <c r="C227" s="10"/>
    </row>
    <row r="228" ht="15">
      <c r="C228" s="10"/>
    </row>
    <row r="229" ht="15">
      <c r="C229" s="10"/>
    </row>
    <row r="230" ht="15">
      <c r="C230" s="10"/>
    </row>
    <row r="231" ht="15">
      <c r="C231" s="10"/>
    </row>
    <row r="232" ht="15">
      <c r="C232" s="10"/>
    </row>
    <row r="233" ht="15">
      <c r="C233" s="10"/>
    </row>
    <row r="234" ht="15">
      <c r="C234" s="10"/>
    </row>
    <row r="235" ht="15">
      <c r="C235" s="10"/>
    </row>
    <row r="236" ht="15">
      <c r="C236" s="10"/>
    </row>
    <row r="237" ht="15">
      <c r="C237" s="10"/>
    </row>
    <row r="238" ht="15">
      <c r="C238" s="10"/>
    </row>
    <row r="239" ht="15">
      <c r="C239" s="10"/>
    </row>
    <row r="240" ht="15">
      <c r="C240" s="10"/>
    </row>
    <row r="241" ht="15">
      <c r="C241" s="10"/>
    </row>
    <row r="242" ht="15">
      <c r="C242" s="10"/>
    </row>
    <row r="243" ht="15">
      <c r="C243" s="10"/>
    </row>
    <row r="244" ht="15">
      <c r="C244" s="10"/>
    </row>
    <row r="245" ht="15">
      <c r="C245" s="10"/>
    </row>
    <row r="246" ht="15">
      <c r="C246" s="10"/>
    </row>
    <row r="247" ht="15">
      <c r="C247" s="10"/>
    </row>
    <row r="248" ht="15">
      <c r="C248" s="10"/>
    </row>
    <row r="249" ht="15">
      <c r="C249" s="10"/>
    </row>
    <row r="250" ht="15">
      <c r="C250" s="10"/>
    </row>
    <row r="251" ht="15">
      <c r="C251" s="10"/>
    </row>
    <row r="252" ht="15">
      <c r="C252" s="10"/>
    </row>
    <row r="253" ht="15">
      <c r="C253" s="10"/>
    </row>
    <row r="254" ht="15">
      <c r="C254" s="10"/>
    </row>
    <row r="255" ht="15">
      <c r="C255" s="10"/>
    </row>
    <row r="256" ht="15">
      <c r="C256" s="10"/>
    </row>
    <row r="257" ht="15">
      <c r="C257" s="10"/>
    </row>
    <row r="258" ht="15">
      <c r="C258" s="10"/>
    </row>
    <row r="259" ht="15">
      <c r="C259" s="10"/>
    </row>
    <row r="260" ht="15">
      <c r="C260" s="10"/>
    </row>
    <row r="261" ht="15">
      <c r="C261" s="10"/>
    </row>
    <row r="262" ht="15">
      <c r="C262" s="10"/>
    </row>
    <row r="263" ht="15">
      <c r="C263" s="10"/>
    </row>
    <row r="264" ht="15">
      <c r="C264" s="10"/>
    </row>
    <row r="265" ht="15">
      <c r="C265" s="10"/>
    </row>
    <row r="266" ht="15">
      <c r="C266" s="10"/>
    </row>
    <row r="267" ht="15">
      <c r="C267" s="10"/>
    </row>
    <row r="268" ht="15">
      <c r="C268" s="10"/>
    </row>
    <row r="269" ht="15">
      <c r="C269" s="10"/>
    </row>
    <row r="270" ht="15">
      <c r="C270" s="10"/>
    </row>
    <row r="271" ht="15">
      <c r="C271" s="10"/>
    </row>
    <row r="272" ht="15">
      <c r="C272" s="10"/>
    </row>
    <row r="273" ht="15">
      <c r="C273" s="10"/>
    </row>
    <row r="274" ht="15">
      <c r="C274" s="10"/>
    </row>
    <row r="275" ht="15">
      <c r="C275" s="10"/>
    </row>
    <row r="276" ht="15">
      <c r="C276" s="10"/>
    </row>
    <row r="277" ht="15">
      <c r="C277" s="10"/>
    </row>
    <row r="278" ht="15">
      <c r="C278" s="10"/>
    </row>
    <row r="279" ht="15">
      <c r="C279" s="10"/>
    </row>
    <row r="280" ht="15">
      <c r="C280" s="10"/>
    </row>
    <row r="281" ht="15">
      <c r="C281" s="10"/>
    </row>
    <row r="282" ht="15">
      <c r="C282" s="10"/>
    </row>
    <row r="283" ht="15">
      <c r="C283" s="10"/>
    </row>
    <row r="284" ht="15">
      <c r="C284" s="10"/>
    </row>
    <row r="285" ht="15">
      <c r="C285" s="10"/>
    </row>
    <row r="286" ht="15">
      <c r="C286" s="10"/>
    </row>
    <row r="287" ht="15">
      <c r="C287" s="10"/>
    </row>
    <row r="288" ht="15">
      <c r="C288" s="10"/>
    </row>
    <row r="289" ht="15">
      <c r="C289" s="10"/>
    </row>
    <row r="290" ht="15">
      <c r="C290" s="10"/>
    </row>
    <row r="291" ht="15">
      <c r="C291" s="10"/>
    </row>
    <row r="292" ht="15">
      <c r="C292" s="10"/>
    </row>
    <row r="293" ht="15">
      <c r="C293" s="10"/>
    </row>
    <row r="294" ht="15">
      <c r="C294" s="10"/>
    </row>
    <row r="295" ht="15">
      <c r="C295" s="10"/>
    </row>
    <row r="296" ht="15">
      <c r="C296" s="10"/>
    </row>
    <row r="297" ht="15">
      <c r="C297" s="10"/>
    </row>
    <row r="298" ht="15">
      <c r="C298" s="10"/>
    </row>
    <row r="299" ht="15">
      <c r="C299" s="10"/>
    </row>
    <row r="300" ht="15">
      <c r="C300" s="10"/>
    </row>
    <row r="301" ht="15">
      <c r="C301" s="10"/>
    </row>
    <row r="302" ht="15">
      <c r="C302" s="10"/>
    </row>
    <row r="303" ht="15">
      <c r="C303" s="10"/>
    </row>
    <row r="304" ht="15">
      <c r="C304" s="10"/>
    </row>
    <row r="305" ht="15">
      <c r="C305" s="10"/>
    </row>
    <row r="306" ht="15">
      <c r="C306" s="10"/>
    </row>
    <row r="307" ht="15">
      <c r="C307" s="10"/>
    </row>
    <row r="308" ht="15">
      <c r="C308" s="10"/>
    </row>
    <row r="309" ht="15">
      <c r="C309" s="10"/>
    </row>
    <row r="310" ht="15">
      <c r="C310" s="10"/>
    </row>
    <row r="311" ht="15">
      <c r="C311" s="10"/>
    </row>
    <row r="312" ht="15">
      <c r="C312" s="10"/>
    </row>
    <row r="313" ht="15">
      <c r="C313" s="10"/>
    </row>
    <row r="314" ht="15">
      <c r="C314" s="10"/>
    </row>
    <row r="315" ht="15">
      <c r="C315" s="10"/>
    </row>
    <row r="316" ht="15">
      <c r="C316" s="10"/>
    </row>
    <row r="317" ht="15">
      <c r="C317" s="10"/>
    </row>
    <row r="318" ht="15">
      <c r="C318" s="10"/>
    </row>
    <row r="319" ht="15">
      <c r="C319" s="10"/>
    </row>
    <row r="320" ht="15">
      <c r="C320" s="10"/>
    </row>
    <row r="321" ht="15">
      <c r="C321" s="10"/>
    </row>
    <row r="322" ht="15">
      <c r="C322" s="10"/>
    </row>
    <row r="323" ht="15">
      <c r="C323" s="10"/>
    </row>
    <row r="324" ht="15">
      <c r="C324" s="10"/>
    </row>
    <row r="325" ht="15">
      <c r="C325" s="10"/>
    </row>
    <row r="326" ht="15">
      <c r="C326" s="10"/>
    </row>
    <row r="327" ht="15">
      <c r="C327" s="10"/>
    </row>
    <row r="328" ht="15">
      <c r="C328" s="10"/>
    </row>
    <row r="329" ht="15">
      <c r="C329" s="10"/>
    </row>
    <row r="330" ht="15">
      <c r="C330" s="10"/>
    </row>
    <row r="331" ht="15">
      <c r="C331" s="10"/>
    </row>
    <row r="332" ht="15">
      <c r="C332" s="10"/>
    </row>
    <row r="333" ht="15">
      <c r="C333" s="10"/>
    </row>
    <row r="334" ht="15">
      <c r="C334" s="10"/>
    </row>
    <row r="335" ht="15">
      <c r="C335" s="10"/>
    </row>
    <row r="336" ht="15">
      <c r="C336" s="10"/>
    </row>
    <row r="337" ht="15">
      <c r="C337" s="10"/>
    </row>
    <row r="338" ht="15">
      <c r="C338" s="10"/>
    </row>
    <row r="339" ht="15">
      <c r="C339" s="10"/>
    </row>
    <row r="340" ht="15">
      <c r="C340" s="10"/>
    </row>
    <row r="341" ht="15">
      <c r="C341" s="10"/>
    </row>
    <row r="342" ht="15">
      <c r="C342" s="10"/>
    </row>
    <row r="343" ht="15">
      <c r="C343" s="10"/>
    </row>
    <row r="344" ht="15">
      <c r="C344" s="10"/>
    </row>
    <row r="345" ht="15">
      <c r="C345" s="10"/>
    </row>
    <row r="346" ht="15">
      <c r="C346" s="10"/>
    </row>
    <row r="347" ht="15">
      <c r="C347" s="10"/>
    </row>
    <row r="348" ht="15">
      <c r="C348" s="10"/>
    </row>
    <row r="349" ht="15">
      <c r="C349" s="10"/>
    </row>
    <row r="350" ht="15">
      <c r="C350" s="10"/>
    </row>
    <row r="351" ht="15">
      <c r="C351" s="10"/>
    </row>
    <row r="352" ht="15">
      <c r="C352" s="10"/>
    </row>
    <row r="353" ht="15">
      <c r="C353" s="10"/>
    </row>
    <row r="354" ht="15">
      <c r="C354" s="10"/>
    </row>
    <row r="355" ht="15">
      <c r="C355" s="10"/>
    </row>
    <row r="356" ht="15">
      <c r="C356" s="10"/>
    </row>
    <row r="357" ht="15">
      <c r="C357" s="10"/>
    </row>
    <row r="358" ht="15">
      <c r="C358" s="10"/>
    </row>
    <row r="359" ht="15">
      <c r="C359" s="10"/>
    </row>
    <row r="360" ht="15">
      <c r="C360" s="10"/>
    </row>
    <row r="361" ht="15">
      <c r="C361" s="10"/>
    </row>
    <row r="362" ht="15">
      <c r="C362" s="10"/>
    </row>
    <row r="363" ht="15">
      <c r="C363" s="10"/>
    </row>
    <row r="364" ht="15">
      <c r="C364" s="10"/>
    </row>
    <row r="365" ht="15">
      <c r="C365" s="10"/>
    </row>
    <row r="366" ht="15">
      <c r="C366" s="10"/>
    </row>
    <row r="367" ht="15">
      <c r="C367" s="10"/>
    </row>
    <row r="368" ht="15">
      <c r="C368" s="10"/>
    </row>
    <row r="369" ht="15">
      <c r="C369" s="10"/>
    </row>
    <row r="370" ht="15">
      <c r="C370" s="10"/>
    </row>
    <row r="371" ht="15">
      <c r="C371" s="10"/>
    </row>
    <row r="372" ht="15">
      <c r="C372" s="10"/>
    </row>
    <row r="373" ht="15">
      <c r="C373" s="10"/>
    </row>
    <row r="374" ht="15">
      <c r="C374" s="10"/>
    </row>
    <row r="375" ht="15">
      <c r="C375" s="10"/>
    </row>
    <row r="376" ht="15">
      <c r="C376" s="10"/>
    </row>
    <row r="377" ht="15">
      <c r="C377" s="10"/>
    </row>
    <row r="378" ht="15">
      <c r="C378" s="10"/>
    </row>
    <row r="379" ht="15">
      <c r="C379" s="10"/>
    </row>
    <row r="380" ht="15">
      <c r="C380" s="10"/>
    </row>
    <row r="381" ht="15">
      <c r="C381" s="10"/>
    </row>
    <row r="382" ht="15">
      <c r="C382" s="10"/>
    </row>
    <row r="383" ht="15">
      <c r="C383" s="10"/>
    </row>
    <row r="384" ht="15">
      <c r="C384" s="10"/>
    </row>
    <row r="385" ht="15">
      <c r="C385" s="10"/>
    </row>
    <row r="386" ht="15">
      <c r="C386" s="10"/>
    </row>
    <row r="387" ht="15">
      <c r="C387" s="10"/>
    </row>
    <row r="388" ht="15">
      <c r="C388" s="10"/>
    </row>
    <row r="389" ht="15">
      <c r="C389" s="10"/>
    </row>
    <row r="390" ht="15">
      <c r="C390" s="10"/>
    </row>
    <row r="391" ht="15">
      <c r="C391" s="10"/>
    </row>
    <row r="392" ht="15">
      <c r="C392" s="10"/>
    </row>
    <row r="393" ht="15">
      <c r="C393" s="10"/>
    </row>
    <row r="394" ht="15">
      <c r="C394" s="10"/>
    </row>
    <row r="395" ht="15">
      <c r="C395" s="10"/>
    </row>
    <row r="396" ht="15">
      <c r="C396" s="10"/>
    </row>
    <row r="397" ht="15">
      <c r="C397" s="10"/>
    </row>
    <row r="398" ht="15">
      <c r="C398" s="10"/>
    </row>
    <row r="399" ht="15">
      <c r="C399" s="10"/>
    </row>
    <row r="400" ht="15">
      <c r="C400" s="10"/>
    </row>
    <row r="401" ht="15">
      <c r="C401" s="10"/>
    </row>
    <row r="402" ht="15">
      <c r="C402" s="10"/>
    </row>
    <row r="403" ht="15">
      <c r="C403" s="10"/>
    </row>
    <row r="404" ht="15">
      <c r="C404" s="10"/>
    </row>
    <row r="405" ht="15">
      <c r="C405" s="10"/>
    </row>
    <row r="406" ht="15">
      <c r="C406" s="10"/>
    </row>
    <row r="407" ht="15">
      <c r="C407" s="10"/>
    </row>
    <row r="408" ht="15">
      <c r="C408" s="10"/>
    </row>
    <row r="409" ht="15">
      <c r="C409" s="10"/>
    </row>
    <row r="410" ht="15">
      <c r="C410" s="10"/>
    </row>
    <row r="411" ht="15">
      <c r="C411" s="10"/>
    </row>
    <row r="412" ht="15">
      <c r="C412" s="10"/>
    </row>
    <row r="413" ht="15">
      <c r="C413" s="10"/>
    </row>
    <row r="414" ht="15">
      <c r="C414" s="10"/>
    </row>
    <row r="415" ht="15">
      <c r="C415" s="10"/>
    </row>
    <row r="416" ht="15">
      <c r="C416" s="10"/>
    </row>
    <row r="417" ht="15">
      <c r="C417" s="10"/>
    </row>
    <row r="418" ht="15">
      <c r="C418" s="10"/>
    </row>
    <row r="419" ht="15">
      <c r="C419" s="10"/>
    </row>
    <row r="420" ht="15">
      <c r="C420" s="10"/>
    </row>
    <row r="421" ht="15">
      <c r="C421" s="10"/>
    </row>
    <row r="422" ht="15">
      <c r="C422" s="10"/>
    </row>
    <row r="423" ht="15">
      <c r="C423" s="10"/>
    </row>
    <row r="424" ht="15">
      <c r="C424" s="10"/>
    </row>
    <row r="425" ht="15">
      <c r="C425" s="10"/>
    </row>
    <row r="426" ht="15">
      <c r="C426" s="10"/>
    </row>
    <row r="427" ht="15">
      <c r="C427" s="10"/>
    </row>
    <row r="428" ht="15">
      <c r="C428" s="10"/>
    </row>
    <row r="429" ht="15">
      <c r="C429" s="10"/>
    </row>
    <row r="430" ht="15">
      <c r="C430" s="10"/>
    </row>
    <row r="431" ht="15">
      <c r="C431" s="10"/>
    </row>
    <row r="432" ht="15">
      <c r="C432" s="10"/>
    </row>
    <row r="433" ht="15">
      <c r="C433" s="10"/>
    </row>
    <row r="434" ht="15">
      <c r="C434" s="10"/>
    </row>
    <row r="435" ht="15">
      <c r="C435" s="10"/>
    </row>
    <row r="436" ht="15">
      <c r="C436" s="10"/>
    </row>
    <row r="437" ht="15">
      <c r="C437" s="10"/>
    </row>
    <row r="438" ht="15">
      <c r="C438" s="10"/>
    </row>
    <row r="439" ht="15">
      <c r="C439" s="10"/>
    </row>
    <row r="440" ht="15">
      <c r="C440" s="10"/>
    </row>
    <row r="441" ht="15">
      <c r="C441" s="10"/>
    </row>
    <row r="442" ht="15">
      <c r="C442" s="10"/>
    </row>
    <row r="443" ht="15">
      <c r="C443" s="10"/>
    </row>
    <row r="444" ht="15">
      <c r="C444" s="10"/>
    </row>
    <row r="445" ht="15">
      <c r="C445" s="10"/>
    </row>
    <row r="446" ht="15">
      <c r="C446" s="10"/>
    </row>
    <row r="447" ht="15">
      <c r="C447" s="10"/>
    </row>
    <row r="448" ht="15">
      <c r="C448" s="10"/>
    </row>
    <row r="449" ht="15">
      <c r="C449" s="10"/>
    </row>
    <row r="450" ht="15">
      <c r="C450" s="10"/>
    </row>
    <row r="451" ht="15">
      <c r="C451" s="10"/>
    </row>
    <row r="452" ht="15">
      <c r="C452" s="10"/>
    </row>
    <row r="453" ht="15">
      <c r="C453" s="10"/>
    </row>
    <row r="454" ht="15">
      <c r="C454" s="10"/>
    </row>
    <row r="455" ht="15">
      <c r="C455" s="10"/>
    </row>
    <row r="456" ht="15">
      <c r="C456" s="10"/>
    </row>
    <row r="457" ht="15">
      <c r="C457" s="10"/>
    </row>
    <row r="458" ht="15">
      <c r="C458" s="10"/>
    </row>
    <row r="459" ht="15">
      <c r="C459" s="10"/>
    </row>
    <row r="460" ht="15">
      <c r="C460" s="10"/>
    </row>
    <row r="461" ht="15">
      <c r="C461" s="10"/>
    </row>
    <row r="462" ht="15">
      <c r="C462" s="10"/>
    </row>
    <row r="463" ht="15">
      <c r="C463" s="10"/>
    </row>
    <row r="464" ht="15">
      <c r="C464" s="10"/>
    </row>
    <row r="465" ht="15">
      <c r="C465" s="10"/>
    </row>
    <row r="466" ht="15">
      <c r="C466" s="10"/>
    </row>
    <row r="467" ht="15">
      <c r="C467" s="10"/>
    </row>
    <row r="468" ht="15">
      <c r="C468" s="10"/>
    </row>
    <row r="469" ht="15">
      <c r="C469" s="10"/>
    </row>
    <row r="470" ht="15">
      <c r="C470" s="10"/>
    </row>
    <row r="471" ht="15">
      <c r="C471" s="10"/>
    </row>
    <row r="472" ht="15">
      <c r="C472" s="10"/>
    </row>
    <row r="473" ht="15">
      <c r="C473" s="10"/>
    </row>
    <row r="474" ht="15">
      <c r="C474" s="10"/>
    </row>
    <row r="475" ht="15">
      <c r="C475" s="10"/>
    </row>
    <row r="476" ht="15">
      <c r="C476" s="10"/>
    </row>
    <row r="477" ht="15">
      <c r="C477" s="10"/>
    </row>
    <row r="478" ht="15">
      <c r="C478" s="10"/>
    </row>
    <row r="479" ht="15">
      <c r="C479" s="10"/>
    </row>
    <row r="480" ht="15">
      <c r="C480" s="10"/>
    </row>
    <row r="481" ht="15">
      <c r="C481" s="10"/>
    </row>
    <row r="482" ht="15">
      <c r="C482" s="10"/>
    </row>
    <row r="483" ht="15">
      <c r="C483" s="10"/>
    </row>
    <row r="484" ht="15">
      <c r="C484" s="10"/>
    </row>
    <row r="485" ht="15">
      <c r="C485" s="10"/>
    </row>
    <row r="486" ht="15">
      <c r="C486" s="10"/>
    </row>
    <row r="487" ht="15">
      <c r="C487" s="10"/>
    </row>
    <row r="488" ht="15">
      <c r="C488" s="10"/>
    </row>
    <row r="489" ht="15">
      <c r="C489" s="10"/>
    </row>
    <row r="490" ht="15">
      <c r="C490" s="10"/>
    </row>
    <row r="491" ht="15">
      <c r="C491" s="10"/>
    </row>
    <row r="492" ht="15">
      <c r="C492" s="10"/>
    </row>
    <row r="493" ht="15">
      <c r="C493" s="10"/>
    </row>
    <row r="494" ht="15">
      <c r="C494" s="10"/>
    </row>
    <row r="495" ht="15">
      <c r="C495" s="10"/>
    </row>
    <row r="496" ht="15">
      <c r="C496" s="10"/>
    </row>
    <row r="497" ht="15">
      <c r="C497" s="10"/>
    </row>
    <row r="498" ht="15">
      <c r="C498" s="10"/>
    </row>
    <row r="499" ht="15">
      <c r="C499" s="10"/>
    </row>
    <row r="500" ht="15">
      <c r="C500" s="10"/>
    </row>
    <row r="501" ht="15">
      <c r="C501" s="10"/>
    </row>
    <row r="502" ht="15">
      <c r="C502" s="10"/>
    </row>
    <row r="503" ht="15">
      <c r="C503" s="10"/>
    </row>
    <row r="504" ht="15">
      <c r="C504" s="10"/>
    </row>
    <row r="505" ht="15">
      <c r="C505" s="10"/>
    </row>
    <row r="506" ht="15">
      <c r="C506" s="10"/>
    </row>
    <row r="507" ht="15">
      <c r="C507" s="10"/>
    </row>
    <row r="508" ht="15">
      <c r="C508" s="10"/>
    </row>
    <row r="509" ht="15">
      <c r="C509" s="10"/>
    </row>
    <row r="510" ht="15">
      <c r="C510" s="10"/>
    </row>
    <row r="511" ht="15">
      <c r="C511" s="10"/>
    </row>
    <row r="512" ht="15">
      <c r="C512" s="10"/>
    </row>
    <row r="513" ht="15">
      <c r="C513" s="10"/>
    </row>
    <row r="514" ht="15">
      <c r="C514" s="10"/>
    </row>
    <row r="515" ht="15">
      <c r="C515" s="10"/>
    </row>
    <row r="516" ht="15">
      <c r="C516" s="10"/>
    </row>
    <row r="517" ht="15">
      <c r="C517" s="10"/>
    </row>
    <row r="518" ht="15">
      <c r="C518" s="10"/>
    </row>
    <row r="519" ht="15">
      <c r="C519" s="10"/>
    </row>
    <row r="520" ht="15">
      <c r="C520" s="10"/>
    </row>
    <row r="521" ht="15">
      <c r="C521" s="10"/>
    </row>
    <row r="522" ht="15">
      <c r="C522" s="10"/>
    </row>
    <row r="523" ht="15">
      <c r="C523" s="10"/>
    </row>
    <row r="524" ht="15">
      <c r="C524" s="10"/>
    </row>
    <row r="525" ht="15">
      <c r="C525" s="10"/>
    </row>
    <row r="526" ht="15">
      <c r="C526" s="10"/>
    </row>
    <row r="527" ht="15">
      <c r="C527" s="10"/>
    </row>
    <row r="528" ht="15">
      <c r="C528" s="10"/>
    </row>
    <row r="529" ht="15">
      <c r="C529" s="10"/>
    </row>
    <row r="530" ht="15">
      <c r="C530" s="10"/>
    </row>
    <row r="531" ht="15">
      <c r="C531" s="10"/>
    </row>
    <row r="532" ht="15">
      <c r="C532" s="10"/>
    </row>
    <row r="533" ht="15">
      <c r="C533" s="10"/>
    </row>
    <row r="534" ht="15">
      <c r="C534" s="10"/>
    </row>
    <row r="535" ht="15">
      <c r="C535" s="10"/>
    </row>
    <row r="536" ht="15">
      <c r="C536" s="10"/>
    </row>
    <row r="537" ht="15">
      <c r="C537" s="10"/>
    </row>
    <row r="538" ht="15">
      <c r="C538" s="10"/>
    </row>
    <row r="539" ht="15">
      <c r="C539" s="10"/>
    </row>
    <row r="540" ht="15">
      <c r="C540" s="10"/>
    </row>
    <row r="541" ht="15">
      <c r="C541" s="10"/>
    </row>
    <row r="542" ht="15">
      <c r="C542" s="10"/>
    </row>
    <row r="543" ht="15">
      <c r="C543" s="10"/>
    </row>
    <row r="544" ht="15">
      <c r="C544" s="10"/>
    </row>
    <row r="545" ht="15">
      <c r="C545" s="10"/>
    </row>
    <row r="546" ht="15">
      <c r="C546" s="10"/>
    </row>
    <row r="547" ht="15">
      <c r="C547" s="10"/>
    </row>
    <row r="548" ht="15">
      <c r="C548" s="10"/>
    </row>
    <row r="549" ht="15">
      <c r="C549" s="10"/>
    </row>
    <row r="550" ht="15">
      <c r="C550" s="10"/>
    </row>
    <row r="551" ht="15">
      <c r="C551" s="10"/>
    </row>
    <row r="552" ht="15">
      <c r="C552" s="10"/>
    </row>
    <row r="553" ht="15">
      <c r="C553" s="10"/>
    </row>
    <row r="554" ht="15">
      <c r="C554" s="10"/>
    </row>
    <row r="555" ht="15">
      <c r="C555" s="10"/>
    </row>
    <row r="556" ht="15">
      <c r="C556" s="10"/>
    </row>
    <row r="557" ht="15">
      <c r="C557" s="10"/>
    </row>
    <row r="558" ht="15">
      <c r="C558" s="10"/>
    </row>
    <row r="559" ht="15">
      <c r="C559" s="10"/>
    </row>
    <row r="560" ht="15">
      <c r="C560" s="10"/>
    </row>
    <row r="561" ht="15">
      <c r="C561" s="10"/>
    </row>
    <row r="562" ht="15">
      <c r="C562" s="10"/>
    </row>
    <row r="563" ht="15">
      <c r="C563" s="10"/>
    </row>
    <row r="564" ht="15">
      <c r="C564" s="10"/>
    </row>
    <row r="565" ht="15">
      <c r="C565" s="10"/>
    </row>
    <row r="566" ht="15">
      <c r="C566" s="10"/>
    </row>
    <row r="567" ht="15">
      <c r="C567" s="10"/>
    </row>
    <row r="568" ht="15">
      <c r="C568" s="10"/>
    </row>
    <row r="569" ht="15">
      <c r="C569" s="10"/>
    </row>
    <row r="570" ht="15">
      <c r="C570" s="10"/>
    </row>
    <row r="571" ht="15">
      <c r="C571" s="10"/>
    </row>
    <row r="572" ht="15">
      <c r="C572" s="10"/>
    </row>
    <row r="573" ht="15">
      <c r="C573" s="10"/>
    </row>
    <row r="574" ht="15">
      <c r="C574" s="10"/>
    </row>
    <row r="575" ht="15">
      <c r="C575" s="10"/>
    </row>
    <row r="576" ht="15">
      <c r="C576" s="10"/>
    </row>
    <row r="577" ht="15">
      <c r="C577" s="10"/>
    </row>
    <row r="578" ht="15">
      <c r="C578" s="10"/>
    </row>
    <row r="579" ht="15">
      <c r="C579" s="10"/>
    </row>
    <row r="580" ht="15">
      <c r="C580" s="10"/>
    </row>
    <row r="581" ht="15">
      <c r="C581" s="10"/>
    </row>
    <row r="582" ht="15">
      <c r="C582" s="10"/>
    </row>
    <row r="583" ht="15">
      <c r="C583" s="10"/>
    </row>
    <row r="584" ht="15">
      <c r="C584" s="10"/>
    </row>
    <row r="585" ht="15">
      <c r="C585" s="10"/>
    </row>
    <row r="586" ht="15">
      <c r="C586" s="10"/>
    </row>
    <row r="587" ht="15">
      <c r="C587" s="10"/>
    </row>
    <row r="588" ht="15">
      <c r="C588" s="10"/>
    </row>
    <row r="589" ht="15">
      <c r="C589" s="10"/>
    </row>
    <row r="590" ht="15">
      <c r="C590" s="10"/>
    </row>
    <row r="591" ht="15">
      <c r="C591" s="10"/>
    </row>
    <row r="592" ht="15">
      <c r="C592" s="10"/>
    </row>
    <row r="593" ht="15">
      <c r="C593" s="10"/>
    </row>
    <row r="594" ht="15">
      <c r="C594" s="10"/>
    </row>
    <row r="595" ht="15">
      <c r="C595" s="10"/>
    </row>
    <row r="596" ht="15">
      <c r="C596" s="10"/>
    </row>
    <row r="597" ht="15">
      <c r="C597" s="10"/>
    </row>
    <row r="598" ht="15">
      <c r="C598" s="10"/>
    </row>
    <row r="599" ht="15">
      <c r="C599" s="10"/>
    </row>
    <row r="600" ht="15">
      <c r="C600" s="10"/>
    </row>
    <row r="601" ht="15">
      <c r="C601" s="10"/>
    </row>
    <row r="602" ht="15">
      <c r="C602" s="10"/>
    </row>
    <row r="603" ht="15">
      <c r="C603" s="10"/>
    </row>
    <row r="604" ht="15">
      <c r="C604" s="10"/>
    </row>
    <row r="605" ht="15">
      <c r="C605" s="10"/>
    </row>
    <row r="606" ht="15">
      <c r="C606" s="10"/>
    </row>
    <row r="607" ht="15">
      <c r="C607" s="10"/>
    </row>
    <row r="608" ht="15">
      <c r="C608" s="10"/>
    </row>
    <row r="609" ht="15">
      <c r="C609" s="10"/>
    </row>
    <row r="610" ht="15">
      <c r="C610" s="10"/>
    </row>
    <row r="611" ht="15">
      <c r="C611" s="10"/>
    </row>
    <row r="612" ht="15">
      <c r="C612" s="10"/>
    </row>
    <row r="613" ht="15">
      <c r="C613" s="10"/>
    </row>
    <row r="614" ht="15">
      <c r="C614" s="10"/>
    </row>
    <row r="615" ht="15">
      <c r="C615" s="10"/>
    </row>
    <row r="616" ht="15">
      <c r="C616" s="10"/>
    </row>
    <row r="617" ht="15">
      <c r="C617" s="10"/>
    </row>
    <row r="618" ht="15">
      <c r="C618" s="10"/>
    </row>
    <row r="619" ht="15">
      <c r="C619" s="10"/>
    </row>
    <row r="620" ht="15">
      <c r="C620" s="10"/>
    </row>
    <row r="621" ht="15">
      <c r="C621" s="10"/>
    </row>
    <row r="622" ht="15">
      <c r="C622" s="10"/>
    </row>
    <row r="623" ht="15">
      <c r="C623" s="10"/>
    </row>
    <row r="624" ht="15">
      <c r="C624" s="10"/>
    </row>
    <row r="625" ht="15">
      <c r="C625" s="10"/>
    </row>
    <row r="626" ht="15">
      <c r="C626" s="10"/>
    </row>
    <row r="627" ht="15">
      <c r="C627" s="10"/>
    </row>
    <row r="628" ht="15">
      <c r="C628" s="10"/>
    </row>
    <row r="629" ht="15">
      <c r="C629" s="10"/>
    </row>
    <row r="630" ht="15">
      <c r="C630" s="10"/>
    </row>
    <row r="631" ht="15">
      <c r="C631" s="10"/>
    </row>
    <row r="632" ht="15">
      <c r="C632" s="10"/>
    </row>
    <row r="633" ht="15">
      <c r="C633" s="10"/>
    </row>
    <row r="634" ht="15">
      <c r="C634" s="10"/>
    </row>
    <row r="635" ht="15">
      <c r="C635" s="10"/>
    </row>
    <row r="636" ht="15">
      <c r="C636" s="10"/>
    </row>
    <row r="637" ht="15">
      <c r="C637" s="10"/>
    </row>
    <row r="638" ht="15">
      <c r="C638" s="10"/>
    </row>
    <row r="639" ht="15">
      <c r="C639" s="10"/>
    </row>
    <row r="640" ht="15">
      <c r="C640" s="10"/>
    </row>
    <row r="641" ht="15">
      <c r="C641" s="10"/>
    </row>
    <row r="642" ht="15">
      <c r="C642" s="10"/>
    </row>
    <row r="643" ht="15">
      <c r="C643" s="10"/>
    </row>
    <row r="644" ht="15">
      <c r="C644" s="10"/>
    </row>
    <row r="645" ht="15">
      <c r="C645" s="10"/>
    </row>
    <row r="646" ht="15">
      <c r="C646" s="10"/>
    </row>
    <row r="647" ht="15">
      <c r="C647" s="10"/>
    </row>
    <row r="648" ht="15">
      <c r="C648" s="10"/>
    </row>
    <row r="649" ht="15">
      <c r="C649" s="10"/>
    </row>
    <row r="650" ht="15">
      <c r="C650" s="10"/>
    </row>
    <row r="651" ht="15">
      <c r="C651" s="10"/>
    </row>
    <row r="652" ht="15">
      <c r="C652" s="10"/>
    </row>
    <row r="653" ht="15">
      <c r="C653" s="10"/>
    </row>
    <row r="654" ht="15">
      <c r="C654" s="10"/>
    </row>
    <row r="655" ht="15">
      <c r="C655" s="10"/>
    </row>
    <row r="656" ht="15">
      <c r="C656" s="10"/>
    </row>
    <row r="657" ht="15">
      <c r="C657" s="10"/>
    </row>
    <row r="658" ht="15">
      <c r="C658" s="10"/>
    </row>
    <row r="659" ht="15">
      <c r="C659" s="10"/>
    </row>
    <row r="660" ht="15">
      <c r="C660" s="10"/>
    </row>
    <row r="661" ht="15">
      <c r="C661" s="10"/>
    </row>
    <row r="662" ht="15">
      <c r="C662" s="10"/>
    </row>
    <row r="663" ht="15">
      <c r="C663" s="10"/>
    </row>
    <row r="664" ht="15">
      <c r="C664" s="10"/>
    </row>
    <row r="665" ht="15">
      <c r="C665" s="10"/>
    </row>
    <row r="666" ht="15">
      <c r="C666" s="10"/>
    </row>
    <row r="667" ht="15">
      <c r="C667" s="10"/>
    </row>
    <row r="668" ht="15">
      <c r="C668" s="10"/>
    </row>
    <row r="669" ht="15">
      <c r="C669" s="10"/>
    </row>
    <row r="670" ht="15">
      <c r="C670" s="10"/>
    </row>
    <row r="671" ht="15">
      <c r="C671" s="10"/>
    </row>
    <row r="672" ht="15">
      <c r="C672" s="10"/>
    </row>
    <row r="673" ht="15">
      <c r="C673" s="10"/>
    </row>
    <row r="674" ht="15">
      <c r="C674" s="10"/>
    </row>
    <row r="675" ht="15">
      <c r="C675" s="10"/>
    </row>
    <row r="676" ht="15">
      <c r="C676" s="10"/>
    </row>
    <row r="677" ht="15">
      <c r="C677" s="10"/>
    </row>
    <row r="678" ht="15">
      <c r="C678" s="10"/>
    </row>
    <row r="679" ht="15">
      <c r="C679" s="10"/>
    </row>
    <row r="680" ht="15">
      <c r="C680" s="10"/>
    </row>
    <row r="681" ht="15">
      <c r="C681" s="10"/>
    </row>
    <row r="682" ht="15">
      <c r="C682" s="10"/>
    </row>
    <row r="683" ht="15">
      <c r="C683" s="10"/>
    </row>
    <row r="684" ht="15">
      <c r="C684" s="10"/>
    </row>
    <row r="685" ht="15">
      <c r="C685" s="10"/>
    </row>
    <row r="686" ht="15">
      <c r="C686" s="10"/>
    </row>
    <row r="687" ht="15">
      <c r="C687" s="10"/>
    </row>
    <row r="688" ht="15">
      <c r="C688" s="10"/>
    </row>
    <row r="689" ht="15">
      <c r="C689" s="10"/>
    </row>
    <row r="690" ht="15">
      <c r="C690" s="10"/>
    </row>
    <row r="691" ht="15">
      <c r="C691" s="10"/>
    </row>
    <row r="692" ht="15">
      <c r="C692" s="10"/>
    </row>
    <row r="693" ht="15">
      <c r="C693" s="10"/>
    </row>
    <row r="694" ht="15">
      <c r="C694" s="10"/>
    </row>
    <row r="695" ht="15">
      <c r="C695" s="10"/>
    </row>
    <row r="696" ht="15">
      <c r="C696" s="10"/>
    </row>
    <row r="697" ht="15">
      <c r="C697" s="10"/>
    </row>
    <row r="698" ht="15">
      <c r="C698" s="10"/>
    </row>
    <row r="699" ht="15">
      <c r="C699" s="10"/>
    </row>
    <row r="700" ht="15">
      <c r="C700" s="10"/>
    </row>
    <row r="701" ht="15">
      <c r="C701" s="10"/>
    </row>
    <row r="702" ht="15">
      <c r="C702" s="10"/>
    </row>
    <row r="703" ht="15">
      <c r="C703" s="10"/>
    </row>
    <row r="704" ht="15">
      <c r="C704" s="10"/>
    </row>
    <row r="705" ht="15">
      <c r="C705" s="10"/>
    </row>
    <row r="706" ht="15">
      <c r="C706" s="10"/>
    </row>
    <row r="707" ht="15">
      <c r="C707" s="10"/>
    </row>
    <row r="708" ht="15">
      <c r="C708" s="10"/>
    </row>
    <row r="709" ht="15">
      <c r="C709" s="10"/>
    </row>
    <row r="710" ht="15">
      <c r="C710" s="10"/>
    </row>
    <row r="711" ht="15">
      <c r="C711" s="10"/>
    </row>
    <row r="712" ht="15">
      <c r="C712" s="10"/>
    </row>
    <row r="713" ht="15">
      <c r="C713" s="10"/>
    </row>
    <row r="714" ht="15">
      <c r="C714" s="10"/>
    </row>
    <row r="715" ht="15">
      <c r="C715" s="10"/>
    </row>
    <row r="716" ht="15">
      <c r="C716" s="10"/>
    </row>
    <row r="717" ht="15">
      <c r="C717" s="10"/>
    </row>
    <row r="718" ht="15">
      <c r="C718" s="10"/>
    </row>
    <row r="719" ht="15">
      <c r="C719" s="10"/>
    </row>
    <row r="720" ht="15">
      <c r="C720" s="10"/>
    </row>
    <row r="721" ht="15">
      <c r="C721" s="10"/>
    </row>
    <row r="722" ht="15">
      <c r="C722" s="10"/>
    </row>
    <row r="723" ht="15">
      <c r="C723" s="10"/>
    </row>
    <row r="724" ht="15">
      <c r="C724" s="10"/>
    </row>
    <row r="725" ht="15">
      <c r="C725" s="10"/>
    </row>
    <row r="726" ht="15">
      <c r="C726" s="10"/>
    </row>
    <row r="727" ht="15">
      <c r="C727" s="10"/>
    </row>
    <row r="728" ht="15">
      <c r="C728" s="10"/>
    </row>
    <row r="729" ht="15">
      <c r="C729" s="10"/>
    </row>
    <row r="730" ht="15">
      <c r="C730" s="10"/>
    </row>
    <row r="731" ht="15">
      <c r="C731" s="10"/>
    </row>
    <row r="732" ht="15">
      <c r="C732" s="10"/>
    </row>
    <row r="733" ht="15">
      <c r="C733" s="10"/>
    </row>
    <row r="734" ht="15">
      <c r="C734" s="10"/>
    </row>
    <row r="735" ht="15">
      <c r="C735" s="10"/>
    </row>
    <row r="736" ht="15">
      <c r="C736" s="10"/>
    </row>
    <row r="737" ht="15">
      <c r="C737" s="10"/>
    </row>
    <row r="738" ht="15">
      <c r="C738" s="10"/>
    </row>
    <row r="739" ht="15">
      <c r="C739" s="10"/>
    </row>
    <row r="740" ht="15">
      <c r="C740" s="10"/>
    </row>
    <row r="741" ht="15">
      <c r="C741" s="10"/>
    </row>
    <row r="742" ht="15">
      <c r="C742" s="10"/>
    </row>
    <row r="743" ht="15">
      <c r="C743" s="10"/>
    </row>
    <row r="744" ht="15">
      <c r="C744" s="10"/>
    </row>
    <row r="745" ht="15">
      <c r="C745" s="10"/>
    </row>
    <row r="746" ht="15">
      <c r="C746" s="10"/>
    </row>
    <row r="747" ht="15">
      <c r="C747" s="10"/>
    </row>
    <row r="748" ht="15">
      <c r="C748" s="10"/>
    </row>
    <row r="749" ht="15">
      <c r="C749" s="10"/>
    </row>
    <row r="750" ht="15">
      <c r="C750" s="10"/>
    </row>
    <row r="751" ht="15">
      <c r="C751" s="10"/>
    </row>
    <row r="752" ht="15">
      <c r="C752" s="10"/>
    </row>
    <row r="753" ht="15">
      <c r="C753" s="10"/>
    </row>
    <row r="754" ht="15">
      <c r="C754" s="10"/>
    </row>
    <row r="755" ht="15">
      <c r="C755" s="10"/>
    </row>
    <row r="756" ht="15">
      <c r="C756" s="10"/>
    </row>
    <row r="757" ht="15">
      <c r="C757" s="10"/>
    </row>
    <row r="758" ht="15">
      <c r="C758" s="10"/>
    </row>
    <row r="759" ht="15">
      <c r="C759" s="10"/>
    </row>
    <row r="760" ht="15">
      <c r="C760" s="10"/>
    </row>
    <row r="761" ht="15">
      <c r="C761" s="10"/>
    </row>
    <row r="762" ht="15">
      <c r="C762" s="10"/>
    </row>
    <row r="763" ht="15">
      <c r="C763" s="10"/>
    </row>
    <row r="764" ht="15">
      <c r="C764" s="10"/>
    </row>
    <row r="765" ht="15">
      <c r="C765" s="10"/>
    </row>
    <row r="766" ht="15">
      <c r="C766" s="10"/>
    </row>
    <row r="767" ht="15">
      <c r="C767" s="10"/>
    </row>
    <row r="768" ht="15">
      <c r="C768" s="10"/>
    </row>
    <row r="769" ht="15">
      <c r="C769" s="10"/>
    </row>
    <row r="770" ht="15">
      <c r="C770" s="10"/>
    </row>
    <row r="771" ht="15">
      <c r="C771" s="10"/>
    </row>
    <row r="772" ht="15">
      <c r="C772" s="10"/>
    </row>
    <row r="773" ht="15">
      <c r="C773" s="10"/>
    </row>
    <row r="774" ht="15">
      <c r="C774" s="10"/>
    </row>
    <row r="775" ht="15">
      <c r="C775" s="10"/>
    </row>
    <row r="776" ht="15">
      <c r="C776" s="10"/>
    </row>
    <row r="777" ht="15">
      <c r="C777" s="10"/>
    </row>
    <row r="778" ht="15">
      <c r="C778" s="10"/>
    </row>
    <row r="779" ht="15">
      <c r="C779" s="10"/>
    </row>
    <row r="780" ht="15">
      <c r="C780" s="10"/>
    </row>
    <row r="781" ht="15">
      <c r="C781" s="10"/>
    </row>
    <row r="782" ht="15">
      <c r="C782" s="10"/>
    </row>
    <row r="783" ht="15">
      <c r="C783" s="10"/>
    </row>
    <row r="784" ht="15">
      <c r="C784" s="10"/>
    </row>
    <row r="785" ht="15">
      <c r="C785" s="10"/>
    </row>
    <row r="786" ht="15">
      <c r="C786" s="10"/>
    </row>
    <row r="787" ht="15">
      <c r="C787" s="10"/>
    </row>
    <row r="788" ht="15">
      <c r="C788" s="10"/>
    </row>
    <row r="789" ht="15">
      <c r="C789" s="10"/>
    </row>
    <row r="790" ht="15">
      <c r="C790" s="10"/>
    </row>
    <row r="791" ht="15">
      <c r="C791" s="10"/>
    </row>
    <row r="792" ht="15">
      <c r="C792" s="10"/>
    </row>
    <row r="793" ht="15">
      <c r="C793" s="10"/>
    </row>
    <row r="794" ht="15">
      <c r="C794" s="10"/>
    </row>
    <row r="795" ht="15">
      <c r="C795" s="10"/>
    </row>
    <row r="796" ht="15">
      <c r="C796" s="10"/>
    </row>
    <row r="797" ht="15">
      <c r="C797" s="10"/>
    </row>
    <row r="798" ht="15">
      <c r="C798" s="10"/>
    </row>
    <row r="799" ht="15">
      <c r="C799" s="10"/>
    </row>
    <row r="800" ht="15">
      <c r="C800" s="10"/>
    </row>
    <row r="801" ht="15">
      <c r="C801" s="10"/>
    </row>
    <row r="802" ht="15">
      <c r="C802" s="10"/>
    </row>
    <row r="803" ht="15">
      <c r="C803" s="10"/>
    </row>
    <row r="804" ht="15">
      <c r="C804" s="10"/>
    </row>
    <row r="805" ht="15">
      <c r="C805" s="10"/>
    </row>
    <row r="806" ht="15">
      <c r="C806" s="10"/>
    </row>
    <row r="807" ht="15">
      <c r="C807" s="10"/>
    </row>
    <row r="808" ht="15">
      <c r="C808" s="10"/>
    </row>
    <row r="809" ht="15">
      <c r="C809" s="10"/>
    </row>
    <row r="810" ht="15">
      <c r="C810" s="10"/>
    </row>
    <row r="811" ht="15">
      <c r="C811" s="10"/>
    </row>
    <row r="812" ht="15">
      <c r="C812" s="10"/>
    </row>
    <row r="813" ht="15">
      <c r="C813" s="10"/>
    </row>
    <row r="814" ht="15">
      <c r="C814" s="10"/>
    </row>
    <row r="815" ht="15">
      <c r="C815" s="10"/>
    </row>
    <row r="816" ht="15">
      <c r="C816" s="10"/>
    </row>
    <row r="817" ht="15">
      <c r="C817" s="10"/>
    </row>
    <row r="818" ht="15">
      <c r="C818" s="10"/>
    </row>
    <row r="819" ht="15">
      <c r="C819" s="10"/>
    </row>
    <row r="820" ht="15">
      <c r="C820" s="10"/>
    </row>
    <row r="821" ht="15">
      <c r="C821" s="10"/>
    </row>
    <row r="822" ht="15">
      <c r="C822" s="10"/>
    </row>
    <row r="823" ht="15">
      <c r="C823" s="10"/>
    </row>
    <row r="824" ht="15">
      <c r="C824" s="10"/>
    </row>
    <row r="825" ht="15">
      <c r="C825" s="10"/>
    </row>
    <row r="826" ht="15">
      <c r="C826" s="10"/>
    </row>
    <row r="827" ht="15">
      <c r="C827" s="10"/>
    </row>
    <row r="828" ht="15">
      <c r="C828" s="10"/>
    </row>
    <row r="829" ht="15">
      <c r="C829" s="10"/>
    </row>
    <row r="830" ht="15">
      <c r="C830" s="10"/>
    </row>
    <row r="831" ht="15">
      <c r="C831" s="10"/>
    </row>
    <row r="832" ht="15">
      <c r="C832" s="10"/>
    </row>
    <row r="833" ht="15">
      <c r="C833" s="10"/>
    </row>
    <row r="834" ht="15">
      <c r="C834" s="10"/>
    </row>
    <row r="835" ht="15">
      <c r="C835" s="10"/>
    </row>
    <row r="836" ht="15">
      <c r="C836" s="10"/>
    </row>
    <row r="837" ht="15">
      <c r="C837" s="10"/>
    </row>
    <row r="838" ht="15">
      <c r="C838" s="10"/>
    </row>
    <row r="839" ht="15">
      <c r="C839" s="10"/>
    </row>
    <row r="840" ht="15">
      <c r="C840" s="10"/>
    </row>
    <row r="841" ht="15">
      <c r="C841" s="10"/>
    </row>
    <row r="842" ht="15">
      <c r="C842" s="10"/>
    </row>
    <row r="843" ht="15">
      <c r="C843" s="10"/>
    </row>
    <row r="844" ht="15">
      <c r="C844" s="10"/>
    </row>
    <row r="845" ht="15">
      <c r="C845" s="10"/>
    </row>
    <row r="846" ht="15">
      <c r="C846" s="10"/>
    </row>
    <row r="847" ht="15">
      <c r="C847" s="10"/>
    </row>
    <row r="848" ht="15">
      <c r="C848" s="10"/>
    </row>
    <row r="849" ht="15">
      <c r="C849" s="10"/>
    </row>
    <row r="850" ht="15">
      <c r="C850" s="10"/>
    </row>
    <row r="851" ht="15">
      <c r="C851" s="10"/>
    </row>
    <row r="852" ht="15">
      <c r="C852" s="10"/>
    </row>
    <row r="853" ht="15">
      <c r="C853" s="10"/>
    </row>
    <row r="854" ht="15">
      <c r="C854" s="10"/>
    </row>
    <row r="855" ht="15">
      <c r="C855" s="10"/>
    </row>
    <row r="856" ht="15">
      <c r="C856" s="10"/>
    </row>
    <row r="857" ht="15">
      <c r="C857" s="10"/>
    </row>
    <row r="858" ht="15">
      <c r="C858" s="10"/>
    </row>
    <row r="859" ht="15">
      <c r="C859" s="10"/>
    </row>
    <row r="860" ht="15">
      <c r="C860" s="10"/>
    </row>
    <row r="861" ht="15">
      <c r="C861" s="10"/>
    </row>
    <row r="862" ht="15">
      <c r="C862" s="10"/>
    </row>
    <row r="863" ht="15">
      <c r="C863" s="10"/>
    </row>
    <row r="864" ht="15">
      <c r="C864" s="10"/>
    </row>
    <row r="865" ht="15">
      <c r="C865" s="10"/>
    </row>
    <row r="866" ht="15">
      <c r="C866" s="10"/>
    </row>
    <row r="867" ht="15">
      <c r="C867" s="10"/>
    </row>
    <row r="868" ht="15">
      <c r="C868" s="10"/>
    </row>
    <row r="869" ht="15">
      <c r="C869" s="10"/>
    </row>
    <row r="870" ht="15">
      <c r="C870" s="10"/>
    </row>
    <row r="871" ht="15">
      <c r="C871" s="10"/>
    </row>
    <row r="872" ht="15">
      <c r="C872" s="10"/>
    </row>
    <row r="873" ht="15">
      <c r="C873" s="10"/>
    </row>
    <row r="874" ht="15">
      <c r="C874" s="10"/>
    </row>
    <row r="875" ht="15">
      <c r="C875" s="10"/>
    </row>
    <row r="876" ht="15">
      <c r="C876" s="10"/>
    </row>
    <row r="877" ht="15">
      <c r="C877" s="10"/>
    </row>
    <row r="878" ht="15">
      <c r="C878" s="10"/>
    </row>
    <row r="879" ht="15">
      <c r="C879" s="10"/>
    </row>
    <row r="880" ht="15">
      <c r="C880" s="10"/>
    </row>
    <row r="881" ht="15">
      <c r="C881" s="10"/>
    </row>
    <row r="882" ht="15">
      <c r="C882" s="10"/>
    </row>
    <row r="883" ht="15">
      <c r="C883" s="10"/>
    </row>
    <row r="884" ht="15">
      <c r="C884" s="10"/>
    </row>
    <row r="885" ht="15">
      <c r="C885" s="10"/>
    </row>
    <row r="886" ht="15">
      <c r="C886" s="10"/>
    </row>
    <row r="887" ht="15">
      <c r="C887" s="10"/>
    </row>
    <row r="888" ht="15">
      <c r="C888" s="10"/>
    </row>
    <row r="889" ht="15">
      <c r="C889" s="10"/>
    </row>
    <row r="890" ht="15">
      <c r="C890" s="10"/>
    </row>
    <row r="891" ht="15">
      <c r="C891" s="10"/>
    </row>
    <row r="892" ht="15">
      <c r="C892" s="10"/>
    </row>
    <row r="893" ht="15">
      <c r="C893" s="10"/>
    </row>
    <row r="894" ht="15">
      <c r="C894" s="10"/>
    </row>
    <row r="895" ht="15">
      <c r="C895" s="10"/>
    </row>
    <row r="896" ht="15">
      <c r="C896" s="10"/>
    </row>
    <row r="897" ht="15">
      <c r="C897" s="10"/>
    </row>
    <row r="898" ht="15">
      <c r="C898" s="10"/>
    </row>
    <row r="899" ht="15">
      <c r="C899" s="10"/>
    </row>
    <row r="900" ht="15">
      <c r="C900" s="10"/>
    </row>
    <row r="901" ht="15">
      <c r="C901" s="10"/>
    </row>
    <row r="902" ht="15">
      <c r="C902" s="10"/>
    </row>
    <row r="903" ht="15">
      <c r="C903" s="10"/>
    </row>
    <row r="904" ht="15">
      <c r="C904" s="10"/>
    </row>
    <row r="905" ht="15">
      <c r="C905" s="10"/>
    </row>
    <row r="906" ht="15">
      <c r="C906" s="10"/>
    </row>
    <row r="907" ht="15">
      <c r="C907" s="10"/>
    </row>
    <row r="908" ht="15">
      <c r="C908" s="10"/>
    </row>
    <row r="909" ht="15">
      <c r="C909" s="10"/>
    </row>
    <row r="910" ht="15">
      <c r="C910" s="10"/>
    </row>
    <row r="911" ht="15">
      <c r="C911" s="10"/>
    </row>
    <row r="912" ht="15">
      <c r="C912" s="10"/>
    </row>
    <row r="913" ht="15">
      <c r="C913" s="10"/>
    </row>
    <row r="914" ht="15">
      <c r="C914" s="10"/>
    </row>
    <row r="915" ht="15">
      <c r="C915" s="10"/>
    </row>
    <row r="916" ht="15">
      <c r="C916" s="10"/>
    </row>
    <row r="917" ht="15">
      <c r="C917" s="10"/>
    </row>
    <row r="918" ht="15">
      <c r="C918" s="10"/>
    </row>
    <row r="919" ht="15">
      <c r="C919" s="10"/>
    </row>
    <row r="920" ht="15">
      <c r="C920" s="10"/>
    </row>
    <row r="921" ht="15">
      <c r="C921" s="10"/>
    </row>
    <row r="922" ht="15">
      <c r="C922" s="10"/>
    </row>
    <row r="923" ht="15">
      <c r="C923" s="10"/>
    </row>
    <row r="924" ht="15">
      <c r="C924" s="10"/>
    </row>
    <row r="925" ht="15">
      <c r="C925" s="10"/>
    </row>
    <row r="926" ht="15">
      <c r="C926" s="10"/>
    </row>
    <row r="927" ht="15">
      <c r="C927" s="10"/>
    </row>
    <row r="928" ht="15">
      <c r="C928" s="10"/>
    </row>
    <row r="929" ht="15">
      <c r="C929" s="10"/>
    </row>
    <row r="930" ht="15">
      <c r="C930" s="10"/>
    </row>
    <row r="931" ht="15">
      <c r="C931" s="10"/>
    </row>
    <row r="932" ht="15">
      <c r="C932" s="10"/>
    </row>
    <row r="933" ht="15">
      <c r="C933" s="10"/>
    </row>
    <row r="934" ht="15">
      <c r="C934" s="10"/>
    </row>
    <row r="935" ht="15">
      <c r="C935" s="10"/>
    </row>
    <row r="936" ht="15">
      <c r="C936" s="10"/>
    </row>
    <row r="937" ht="15">
      <c r="C937" s="10"/>
    </row>
    <row r="938" ht="15">
      <c r="C938" s="10"/>
    </row>
    <row r="939" ht="15">
      <c r="C939" s="10"/>
    </row>
    <row r="940" ht="15">
      <c r="C940" s="10"/>
    </row>
    <row r="941" ht="15">
      <c r="C941" s="10"/>
    </row>
    <row r="942" ht="15">
      <c r="C942" s="10"/>
    </row>
    <row r="943" ht="15">
      <c r="C943" s="10"/>
    </row>
    <row r="944" ht="15">
      <c r="C944" s="10"/>
    </row>
    <row r="945" ht="15">
      <c r="C945" s="10"/>
    </row>
    <row r="946" ht="15">
      <c r="C946" s="10"/>
    </row>
    <row r="947" ht="15">
      <c r="C947" s="10"/>
    </row>
    <row r="948" ht="15">
      <c r="C948" s="10"/>
    </row>
    <row r="949" ht="15">
      <c r="C949" s="10"/>
    </row>
    <row r="950" ht="15">
      <c r="C950" s="10"/>
    </row>
    <row r="951" ht="15">
      <c r="C951" s="10"/>
    </row>
    <row r="952" ht="15">
      <c r="C952" s="10"/>
    </row>
    <row r="953" ht="15">
      <c r="C953" s="10"/>
    </row>
    <row r="954" ht="15">
      <c r="C954" s="10"/>
    </row>
    <row r="955" ht="15">
      <c r="C955" s="10"/>
    </row>
    <row r="956" ht="15">
      <c r="C956" s="10"/>
    </row>
    <row r="957" ht="15">
      <c r="C957" s="10"/>
    </row>
    <row r="958" ht="15">
      <c r="C958" s="10"/>
    </row>
    <row r="959" ht="15">
      <c r="C959" s="10"/>
    </row>
    <row r="960" ht="15">
      <c r="C960" s="10"/>
    </row>
    <row r="961" ht="15">
      <c r="C961" s="10"/>
    </row>
    <row r="962" ht="15">
      <c r="C962" s="10"/>
    </row>
    <row r="963" ht="15">
      <c r="C963" s="10"/>
    </row>
    <row r="964" ht="15">
      <c r="C964" s="10"/>
    </row>
    <row r="965" ht="15">
      <c r="C965" s="10"/>
    </row>
    <row r="966" ht="15">
      <c r="C966" s="10"/>
    </row>
    <row r="967" ht="15">
      <c r="C967" s="10"/>
    </row>
    <row r="968" ht="15">
      <c r="C968" s="10"/>
    </row>
    <row r="969" ht="15">
      <c r="C969" s="10"/>
    </row>
    <row r="970" ht="15">
      <c r="C970" s="10"/>
    </row>
    <row r="971" ht="15">
      <c r="C971" s="10"/>
    </row>
    <row r="972" ht="15">
      <c r="C972" s="10"/>
    </row>
    <row r="973" ht="15">
      <c r="C973" s="10"/>
    </row>
    <row r="974" ht="15">
      <c r="C974" s="10"/>
    </row>
    <row r="975" ht="15">
      <c r="C975" s="10"/>
    </row>
    <row r="976" ht="15">
      <c r="C976" s="10"/>
    </row>
    <row r="977" ht="15">
      <c r="C977" s="10"/>
    </row>
    <row r="978" ht="15">
      <c r="C978" s="10"/>
    </row>
    <row r="979" ht="15">
      <c r="C979" s="10"/>
    </row>
    <row r="980" ht="15">
      <c r="C980" s="10"/>
    </row>
    <row r="981" ht="15">
      <c r="C981" s="10"/>
    </row>
    <row r="982" ht="15">
      <c r="C982" s="10"/>
    </row>
    <row r="983" ht="15">
      <c r="C983" s="10"/>
    </row>
    <row r="984" ht="15">
      <c r="C984" s="10"/>
    </row>
    <row r="985" ht="15">
      <c r="C985" s="10"/>
    </row>
    <row r="986" ht="15">
      <c r="C986" s="10"/>
    </row>
    <row r="987" ht="15">
      <c r="C987" s="10"/>
    </row>
    <row r="988" ht="15">
      <c r="C988" s="10"/>
    </row>
    <row r="989" ht="15">
      <c r="C989" s="10"/>
    </row>
    <row r="990" ht="15">
      <c r="C990" s="10"/>
    </row>
    <row r="991" ht="15">
      <c r="C991" s="10"/>
    </row>
    <row r="992" ht="15">
      <c r="C992" s="10"/>
    </row>
    <row r="993" ht="15">
      <c r="C993" s="10"/>
    </row>
    <row r="994" ht="15">
      <c r="C994" s="10"/>
    </row>
    <row r="995" ht="15">
      <c r="C995" s="10"/>
    </row>
    <row r="996" ht="15">
      <c r="C996" s="10"/>
    </row>
    <row r="997" ht="15">
      <c r="C997" s="10"/>
    </row>
    <row r="998" ht="15">
      <c r="C998" s="10"/>
    </row>
    <row r="999" ht="15">
      <c r="C999" s="10"/>
    </row>
    <row r="1000" ht="15">
      <c r="C1000" s="10"/>
    </row>
    <row r="1001" ht="15">
      <c r="C1001" s="10"/>
    </row>
    <row r="1002" ht="15">
      <c r="C1002" s="10"/>
    </row>
    <row r="1003" ht="15">
      <c r="C1003" s="10"/>
    </row>
    <row r="1004" ht="15">
      <c r="C1004" s="10"/>
    </row>
    <row r="1005" ht="15">
      <c r="C1005" s="10"/>
    </row>
    <row r="1006" ht="15">
      <c r="C1006" s="10"/>
    </row>
    <row r="1007" ht="15">
      <c r="C1007" s="10"/>
    </row>
    <row r="1008" ht="15">
      <c r="C1008" s="10"/>
    </row>
    <row r="1009" ht="15">
      <c r="C1009" s="10"/>
    </row>
    <row r="1010" ht="15">
      <c r="C1010" s="10"/>
    </row>
    <row r="1011" ht="15">
      <c r="C1011" s="10"/>
    </row>
    <row r="1012" ht="15">
      <c r="C1012" s="10"/>
    </row>
    <row r="1013" ht="15">
      <c r="C1013" s="10"/>
    </row>
    <row r="1014" ht="15">
      <c r="C1014" s="10"/>
    </row>
    <row r="1015" ht="15">
      <c r="C1015" s="10"/>
    </row>
    <row r="1016" ht="15">
      <c r="C1016" s="10"/>
    </row>
    <row r="1017" ht="15">
      <c r="C1017" s="10"/>
    </row>
    <row r="1018" ht="15">
      <c r="C1018" s="10"/>
    </row>
    <row r="1019" ht="15">
      <c r="C1019" s="10"/>
    </row>
    <row r="1020" ht="15">
      <c r="C1020" s="10"/>
    </row>
    <row r="1021" ht="15">
      <c r="C1021" s="10"/>
    </row>
    <row r="1022" ht="15">
      <c r="C1022" s="10"/>
    </row>
    <row r="1023" ht="15">
      <c r="C1023" s="10"/>
    </row>
    <row r="1024" ht="15">
      <c r="C1024" s="10"/>
    </row>
    <row r="1025" ht="15">
      <c r="C1025" s="10"/>
    </row>
    <row r="1026" ht="15">
      <c r="C1026" s="10"/>
    </row>
    <row r="1027" ht="15">
      <c r="C1027" s="10"/>
    </row>
    <row r="1028" ht="15">
      <c r="C1028" s="10"/>
    </row>
    <row r="1029" spans="2:3" ht="15">
      <c r="B1029" s="10"/>
      <c r="C1029" s="10"/>
    </row>
    <row r="1030" ht="15">
      <c r="C1030" s="10"/>
    </row>
    <row r="1031" ht="15">
      <c r="C1031" s="10"/>
    </row>
    <row r="1032" ht="15">
      <c r="C1032" s="10"/>
    </row>
    <row r="1033" ht="15">
      <c r="C1033" s="10"/>
    </row>
    <row r="1034" ht="15">
      <c r="C1034" s="10"/>
    </row>
    <row r="1035" ht="15">
      <c r="C1035" s="10"/>
    </row>
    <row r="1036" ht="15">
      <c r="C1036" s="10"/>
    </row>
    <row r="1037" ht="15">
      <c r="C1037" s="10"/>
    </row>
    <row r="1038" ht="15">
      <c r="C1038" s="10"/>
    </row>
    <row r="1039" ht="15">
      <c r="C1039" s="10"/>
    </row>
    <row r="1040" ht="15">
      <c r="C1040" s="10"/>
    </row>
    <row r="1041" ht="15">
      <c r="C1041" s="10"/>
    </row>
    <row r="1042" ht="15">
      <c r="C1042" s="10"/>
    </row>
    <row r="1043" ht="15">
      <c r="C1043" s="10"/>
    </row>
    <row r="1044" ht="15">
      <c r="C1044" s="10"/>
    </row>
    <row r="1045" ht="15">
      <c r="C1045" s="10"/>
    </row>
    <row r="1046" ht="15">
      <c r="C1046" s="10"/>
    </row>
    <row r="1047" ht="15">
      <c r="C1047" s="10"/>
    </row>
    <row r="1048" ht="15">
      <c r="C1048" s="10"/>
    </row>
    <row r="1049" ht="15">
      <c r="C1049" s="10"/>
    </row>
    <row r="1050" ht="15">
      <c r="C1050" s="10"/>
    </row>
    <row r="1051" ht="15">
      <c r="C1051" s="10"/>
    </row>
    <row r="1052" ht="15">
      <c r="C1052" s="10"/>
    </row>
  </sheetData>
  <sheetProtection/>
  <printOptions/>
  <pageMargins left="0.7086614173228347" right="0.4724409448818898" top="0.3937007874015748" bottom="0.9055118110236221" header="0.5118110236220472" footer="0.5118110236220472"/>
  <pageSetup fitToHeight="3" horizontalDpi="300" verticalDpi="300" orientation="portrait" paperSize="9" scale="71" r:id="rId3"/>
  <rowBreaks count="2" manualBreakCount="2">
    <brk id="65" max="8" man="1"/>
    <brk id="12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Janča</dc:creator>
  <cp:keywords/>
  <dc:description/>
  <cp:lastModifiedBy>Rostislav Svoboda</cp:lastModifiedBy>
  <cp:lastPrinted>2016-02-09T16:24:53Z</cp:lastPrinted>
  <dcterms:created xsi:type="dcterms:W3CDTF">2013-12-06T22:46:26Z</dcterms:created>
  <dcterms:modified xsi:type="dcterms:W3CDTF">2016-02-19T14:00:02Z</dcterms:modified>
  <cp:category/>
  <cp:version/>
  <cp:contentType/>
  <cp:contentStatus/>
</cp:coreProperties>
</file>